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'стр1'!$A$1:$DC$90</definedName>
    <definedName name="_xlnm.Print_Area" localSheetId="1">'стр2'!$A$2:$DB$52</definedName>
    <definedName name="_xlnm.Print_Area" localSheetId="2">'стр3'!$A$1:$DC$55</definedName>
  </definedNames>
  <calcPr fullCalcOnLoad="1" refMode="R1C1"/>
</workbook>
</file>

<file path=xl/sharedStrings.xml><?xml version="1.0" encoding="utf-8"?>
<sst xmlns="http://schemas.openxmlformats.org/spreadsheetml/2006/main" count="589" uniqueCount="292">
  <si>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</si>
  <si>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</si>
  <si>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</si>
  <si>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</si>
  <si>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</si>
  <si>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</si>
  <si>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</si>
  <si>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</si>
  <si>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</si>
  <si>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</si>
  <si>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</si>
  <si>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</si>
  <si>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</si>
  <si>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</si>
  <si>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</si>
  <si>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</si>
  <si>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</si>
  <si>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</si>
  <si>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</si>
  <si>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</si>
  <si>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</si>
  <si>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</si>
  <si>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</si>
  <si>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</si>
  <si>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</si>
  <si>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</si>
  <si>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</si>
  <si>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</si>
  <si>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</si>
  <si>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</si>
  <si>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</si>
  <si>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 xml:space="preserve">951 0113 1510028170 244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</si>
  <si>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</si>
  <si>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</si>
  <si>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</si>
  <si>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</si>
  <si>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</si>
  <si>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</si>
  <si>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</si>
  <si>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</si>
  <si>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</si>
  <si>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</si>
  <si>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</si>
  <si>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</si>
  <si>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</si>
  <si>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</si>
  <si>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</si>
  <si>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</si>
  <si>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</si>
  <si>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</si>
  <si>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</si>
  <si>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</si>
  <si>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</si>
  <si>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</si>
  <si>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</si>
  <si>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</si>
  <si>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</si>
  <si>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</si>
  <si>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</si>
  <si>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</si>
  <si>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</si>
  <si>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</si>
  <si>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</si>
  <si>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</si>
  <si>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</si>
  <si>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</si>
  <si>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</si>
  <si>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</si>
  <si>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</si>
  <si>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</si>
  <si>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</si>
  <si>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</si>
  <si>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</si>
  <si>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</si>
  <si>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</si>
  <si>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</si>
  <si>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</si>
  <si>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</si>
  <si>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</si>
  <si>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</si>
  <si>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</si>
  <si>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</si>
  <si>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</si>
  <si>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</si>
  <si>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</si>
  <si>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</si>
  <si>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</si>
  <si>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</si>
  <si>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</si>
  <si>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</si>
  <si>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</si>
  <si>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</si>
  <si>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</si>
  <si>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</si>
  <si>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</si>
  <si>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</si>
  <si>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</si>
  <si>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</si>
  <si>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</si>
  <si>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</si>
  <si>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</si>
  <si>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</si>
  <si>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</si>
  <si>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</si>
  <si>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</si>
  <si>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</si>
  <si>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</si>
  <si>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</si>
  <si>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</si>
  <si>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</si>
  <si>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</si>
  <si>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</si>
  <si>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</si>
  <si>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</si>
  <si>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</si>
  <si>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</si>
  <si>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</si>
  <si>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</si>
  <si>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</si>
  <si>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</si>
  <si>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</si>
  <si>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</si>
  <si>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</si>
  <si>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</si>
  <si>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</si>
  <si>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</si>
  <si>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</si>
  <si>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</si>
  <si>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</si>
  <si>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</si>
  <si>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</si>
  <si>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</si>
  <si>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</si>
  <si>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</si>
  <si>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</si>
  <si>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</si>
  <si>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</si>
  <si>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</si>
  <si>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</si>
  <si>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</si>
  <si>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</si>
  <si>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</si>
  <si>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</si>
  <si>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</si>
  <si>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</si>
  <si>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</si>
  <si>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</si>
  <si>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</si>
  <si>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</si>
  <si>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</si>
  <si>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</si>
  <si>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</si>
  <si>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</si>
  <si>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</si>
  <si>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</si>
  <si>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</si>
  <si>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</si>
  <si>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</si>
  <si>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</si>
  <si>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</si>
  <si>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</si>
  <si>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</si>
  <si>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</si>
  <si>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</si>
  <si>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</si>
  <si>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</si>
  <si>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</si>
  <si>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</si>
  <si>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</si>
  <si>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</si>
  <si>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</si>
  <si>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</si>
  <si>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</si>
  <si>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</si>
  <si>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</si>
  <si>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</si>
  <si>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</si>
  <si>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</si>
  <si>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</si>
  <si>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</si>
  <si>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</si>
  <si>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</si>
  <si>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</si>
  <si>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</si>
  <si>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</si>
  <si>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</si>
  <si>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</si>
  <si>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</si>
  <si>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</si>
  <si>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</si>
  <si>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</si>
  <si>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</si>
  <si>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</si>
  <si>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</si>
  <si>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</si>
  <si>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</si>
  <si>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</si>
  <si>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</si>
  <si>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</si>
  <si>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</si>
  <si>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</si>
  <si>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</si>
  <si>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</si>
  <si>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</si>
  <si>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</si>
  <si>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</si>
  <si>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</si>
  <si>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</si>
  <si>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</si>
  <si>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</si>
  <si>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</si>
  <si>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</si>
  <si>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</si>
  <si>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</si>
  <si>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</si>
  <si>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</si>
  <si>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</si>
  <si>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</si>
  <si>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</si>
  <si>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</si>
  <si>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</si>
  <si>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</si>
  <si>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</si>
  <si>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</si>
  <si>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</si>
  <si>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</si>
  <si>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</si>
  <si>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</si>
  <si>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</si>
  <si>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</si>
  <si>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</si>
  <si>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</si>
  <si>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</si>
  <si>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</si>
  <si>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</si>
  <si>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</si>
  <si>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>182 1 01 02020 01 1000 110</t>
  </si>
  <si>
    <t>182 1 01 02020 01 2100 110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</si>
  <si>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 </t>
  </si>
  <si>
    <t>951 2 07 05030 10 0000 150</t>
  </si>
  <si>
    <t>951 2 07 05030 00 0000 150</t>
  </si>
  <si>
    <t>951 2 07 05000 00 0000 150</t>
  </si>
  <si>
    <t>Прочие безвозмездные поступления в бюджеты сельских поселений</t>
  </si>
  <si>
    <t>Прочие безвозмездные поступления</t>
  </si>
  <si>
    <t>182 1 05 03010 01 3000 110</t>
  </si>
  <si>
    <t>951 0203 9990051180 244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</si>
  <si>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</si>
  <si>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</si>
  <si>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ПРОЧИЕ НЕНАЛОГОВЫЕ ДОХОДЫ</t>
  </si>
  <si>
    <t>Расходы на реализацию инициативных проектов в рамках подпрограммы «Инициативные проекты» муниципальной программы Поливянского сельского поселения «Развитие культуры и туризма" (Предоставление субсидий бюджетным, автономным учреждениям и иным некоммерческим организациям)</t>
  </si>
  <si>
    <t>Резервный фонд Администрации Поливянского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Поливянского сельского поселения Песчанокопского района (Иные бюджетные ассигнования)</t>
  </si>
  <si>
    <t xml:space="preserve">951 0111 9910090100 870 </t>
  </si>
  <si>
    <t>Оценка 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района. (Иные закупки товаров, работ и услуг )</t>
  </si>
  <si>
    <t xml:space="preserve">951 0113 9990022960 244 </t>
  </si>
  <si>
    <t>Реализация направления расходов в рамках обеспечения деятельности расходов  бюджета Поливянского сельского поселения (Иные закупки товаров, работ и услуг )</t>
  </si>
  <si>
    <t>951 1 17 00000 00 0000 150</t>
  </si>
  <si>
    <t>951 1 17 15000 00 0000 150</t>
  </si>
  <si>
    <t>951 1 17 15030 10 0000 150</t>
  </si>
  <si>
    <t>951 1 16 07090 00 0000 140</t>
  </si>
  <si>
    <t>951 1 16 00000 00 0000 140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</si>
  <si>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</si>
  <si>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</si>
  <si>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Инициативные платежи</t>
  </si>
  <si>
    <t>Инициативные платежи, зачисляемые в бюджеты сельских поселений</t>
  </si>
  <si>
    <t xml:space="preserve">951 0801 05100S4640 612  </t>
  </si>
  <si>
    <t>951 1 16 07090 10 0000 140</t>
  </si>
  <si>
    <t>Иные штрафы, неустойки, пени, уплаченне в соответствии с законом или договором в случае неисполнения или не надлежащего исполнения обязательств перед муниципальным органом (муниципальным казенным учеререждением) сельского поселения</t>
  </si>
  <si>
    <t>Семенченко В.А.</t>
  </si>
  <si>
    <t>01</t>
  </si>
  <si>
    <t>182 1 01 02010 01 3000 110</t>
  </si>
  <si>
    <t>НДФЛ в виде фиксированных авансовых платежей с доходов, полученных иностранными гражданами, работающими по найму на основании патента.</t>
  </si>
  <si>
    <t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</si>
  <si>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фондами)(Иные выплаты персоналу государственнх (муниципальнх) органов, за исключением фонда оплаты труда)</t>
  </si>
  <si>
    <t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(Уплата налога на имущество организаций и земельного налога)</t>
  </si>
  <si>
    <t xml:space="preserve"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"(Уплата прочих налогов, сборов и иных платежей) </t>
  </si>
  <si>
    <t xml:space="preserve"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</si>
  <si>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Расходы на обеспечение деятельности аппарата рамках подпрограммы "Обеспечение реализации муниципальной программы Поливянского сельского поселения "Администрации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</si>
  <si>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 xml:space="preserve">951 0104 1120000110 121 </t>
  </si>
  <si>
    <t xml:space="preserve">951 0104 1120000110 122 </t>
  </si>
  <si>
    <t>951 0104 1120000110 129</t>
  </si>
  <si>
    <t xml:space="preserve">951 0104 1120000190 244 </t>
  </si>
  <si>
    <t xml:space="preserve">951 0104 1120000190 247 </t>
  </si>
  <si>
    <t xml:space="preserve">951 0104 1120000190 851 </t>
  </si>
  <si>
    <t xml:space="preserve">951 0104 1120000190 852 </t>
  </si>
  <si>
    <t xml:space="preserve">951 0104 1120000190 853 </t>
  </si>
  <si>
    <t xml:space="preserve">951 0113 9990022990 244 </t>
  </si>
  <si>
    <t>августа</t>
  </si>
  <si>
    <t>01.08.2023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</si>
  <si>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</si>
  <si>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</si>
  <si>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950 1 16 02020 02 0000 140</t>
  </si>
  <si>
    <t>949 1 16 02000 02 0000 140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</si>
</sst>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36" borderId="28" xfId="0" applyFont="1" applyFill="1" applyBorder="1" applyAlignment="1">
      <alignment horizontal="left" wrapText="1"/>
    </xf>
    <xf numFmtId="49" fontId="34" fillId="36" borderId="29" xfId="0" applyNumberFormat="1" applyFont="1" applyFill="1" applyBorder="1" applyAlignment="1">
      <alignment horizontal="center"/>
    </xf>
    <xf numFmtId="4" fontId="36" fillId="36" borderId="19" xfId="0" applyNumberFormat="1" applyFont="1" applyFill="1" applyBorder="1" applyAlignment="1">
      <alignment horizontal="center"/>
    </xf>
    <xf numFmtId="4" fontId="36" fillId="36" borderId="16" xfId="0" applyNumberFormat="1" applyFont="1" applyFill="1" applyBorder="1" applyAlignment="1">
      <alignment horizontal="center"/>
    </xf>
    <xf numFmtId="4" fontId="36" fillId="36" borderId="18" xfId="0" applyNumberFormat="1" applyFont="1" applyFill="1" applyBorder="1" applyAlignment="1">
      <alignment horizontal="center"/>
    </xf>
    <xf numFmtId="49" fontId="34" fillId="36" borderId="29" xfId="0" applyNumberFormat="1" applyFont="1" applyFill="1" applyBorder="1" applyAlignment="1">
      <alignment horizontal="center"/>
    </xf>
    <xf numFmtId="49" fontId="34" fillId="36" borderId="16" xfId="0" applyNumberFormat="1" applyFont="1" applyFill="1" applyBorder="1" applyAlignment="1">
      <alignment horizontal="center"/>
    </xf>
    <xf numFmtId="49" fontId="34" fillId="36" borderId="18" xfId="0" applyNumberFormat="1" applyFont="1" applyFill="1" applyBorder="1" applyAlignment="1">
      <alignment horizontal="center"/>
    </xf>
    <xf numFmtId="4" fontId="36" fillId="36" borderId="16" xfId="0" applyNumberFormat="1" applyFont="1" applyFill="1" applyBorder="1" applyAlignment="1">
      <alignment horizontal="center"/>
    </xf>
    <xf numFmtId="4" fontId="36" fillId="36" borderId="17" xfId="0" applyNumberFormat="1" applyFont="1" applyFill="1" applyBorder="1" applyAlignment="1">
      <alignment horizontal="center"/>
    </xf>
    <xf numFmtId="4" fontId="36" fillId="36" borderId="19" xfId="0" applyNumberFormat="1" applyFont="1" applyFill="1" applyBorder="1" applyAlignment="1">
      <alignment horizontal="center"/>
    </xf>
    <xf numFmtId="49" fontId="37" fillId="26" borderId="29" xfId="0" applyNumberFormat="1" applyFont="1" applyFill="1" applyBorder="1" applyAlignment="1">
      <alignment horizontal="center"/>
    </xf>
    <xf numFmtId="49" fontId="37" fillId="26" borderId="16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9" fontId="34" fillId="37" borderId="31" xfId="0" applyNumberFormat="1" applyFont="1" applyFill="1" applyBorder="1" applyAlignment="1">
      <alignment horizontal="center"/>
    </xf>
    <xf numFmtId="49" fontId="37" fillId="37" borderId="17" xfId="0" applyNumberFormat="1" applyFont="1" applyFill="1" applyBorder="1" applyAlignment="1">
      <alignment horizontal="center"/>
    </xf>
    <xf numFmtId="0" fontId="44" fillId="34" borderId="30" xfId="0" applyNumberFormat="1" applyFont="1" applyFill="1" applyBorder="1" applyAlignment="1">
      <alignment horizontal="left" wrapText="1"/>
    </xf>
    <xf numFmtId="4" fontId="36" fillId="0" borderId="13" xfId="0" applyNumberFormat="1" applyFont="1" applyFill="1" applyBorder="1" applyAlignment="1">
      <alignment horizontal="center"/>
    </xf>
    <xf numFmtId="4" fontId="36" fillId="0" borderId="32" xfId="0" applyNumberFormat="1" applyFont="1" applyFill="1" applyBorder="1" applyAlignment="1">
      <alignment horizontal="center"/>
    </xf>
    <xf numFmtId="0" fontId="44" fillId="36" borderId="33" xfId="0" applyFont="1" applyFill="1" applyBorder="1" applyAlignment="1">
      <alignment horizontal="left" wrapText="1"/>
    </xf>
    <xf numFmtId="0" fontId="44" fillId="36" borderId="34" xfId="0" applyFont="1" applyFill="1" applyBorder="1" applyAlignment="1">
      <alignment horizontal="left" wrapText="1"/>
    </xf>
    <xf numFmtId="0" fontId="44" fillId="36" borderId="28" xfId="0" applyFont="1" applyFill="1" applyBorder="1" applyAlignment="1">
      <alignment horizontal="left" wrapText="1"/>
    </xf>
    <xf numFmtId="49" fontId="34" fillId="26" borderId="31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32" xfId="0" applyNumberFormat="1" applyFont="1" applyFill="1" applyBorder="1" applyAlignment="1">
      <alignment horizontal="center"/>
    </xf>
    <xf numFmtId="0" fontId="44" fillId="37" borderId="30" xfId="0" applyFont="1" applyFill="1" applyBorder="1" applyAlignment="1">
      <alignment horizontal="left" wrapText="1"/>
    </xf>
    <xf numFmtId="4" fontId="36" fillId="37" borderId="32" xfId="0" applyNumberFormat="1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4" fontId="36" fillId="36" borderId="18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0" fontId="45" fillId="26" borderId="31" xfId="0" applyFont="1" applyFill="1" applyBorder="1" applyAlignment="1">
      <alignment horizontal="left" wrapText="1"/>
    </xf>
    <xf numFmtId="49" fontId="34" fillId="26" borderId="33" xfId="0" applyNumberFormat="1" applyFont="1" applyFill="1" applyBorder="1" applyAlignment="1">
      <alignment horizontal="center"/>
    </xf>
    <xf numFmtId="49" fontId="34" fillId="26" borderId="34" xfId="0" applyNumberFormat="1" applyFont="1" applyFill="1" applyBorder="1" applyAlignment="1">
      <alignment horizontal="center"/>
    </xf>
    <xf numFmtId="49" fontId="34" fillId="26" borderId="28" xfId="0" applyNumberFormat="1" applyFont="1" applyFill="1" applyBorder="1" applyAlignment="1">
      <alignment horizontal="center"/>
    </xf>
    <xf numFmtId="4" fontId="36" fillId="30" borderId="19" xfId="0" applyNumberFormat="1" applyFont="1" applyFill="1" applyBorder="1" applyAlignment="1">
      <alignment horizontal="center"/>
    </xf>
    <xf numFmtId="4" fontId="36" fillId="30" borderId="16" xfId="0" applyNumberFormat="1" applyFont="1" applyFill="1" applyBorder="1" applyAlignment="1">
      <alignment horizontal="center"/>
    </xf>
    <xf numFmtId="4" fontId="36" fillId="30" borderId="17" xfId="0" applyNumberFormat="1" applyFont="1" applyFill="1" applyBorder="1" applyAlignment="1">
      <alignment horizontal="center"/>
    </xf>
    <xf numFmtId="0" fontId="44" fillId="35" borderId="33" xfId="0" applyFont="1" applyFill="1" applyBorder="1" applyAlignment="1">
      <alignment horizontal="left" wrapText="1"/>
    </xf>
    <xf numFmtId="0" fontId="44" fillId="35" borderId="34" xfId="0" applyFont="1" applyFill="1" applyBorder="1" applyAlignment="1">
      <alignment horizontal="left" wrapText="1"/>
    </xf>
    <xf numFmtId="0" fontId="44" fillId="35" borderId="28" xfId="0" applyFont="1" applyFill="1" applyBorder="1" applyAlignment="1">
      <alignment horizontal="left" wrapText="1"/>
    </xf>
    <xf numFmtId="49" fontId="34" fillId="35" borderId="33" xfId="0" applyNumberFormat="1" applyFont="1" applyFill="1" applyBorder="1" applyAlignment="1">
      <alignment horizontal="center"/>
    </xf>
    <xf numFmtId="49" fontId="34" fillId="35" borderId="34" xfId="0" applyNumberFormat="1" applyFont="1" applyFill="1" applyBorder="1" applyAlignment="1">
      <alignment horizontal="center"/>
    </xf>
    <xf numFmtId="49" fontId="34" fillId="35" borderId="28" xfId="0" applyNumberFormat="1" applyFont="1" applyFill="1" applyBorder="1" applyAlignment="1">
      <alignment horizontal="center"/>
    </xf>
    <xf numFmtId="49" fontId="37" fillId="35" borderId="29" xfId="0" applyNumberFormat="1" applyFont="1" applyFill="1" applyBorder="1" applyAlignment="1">
      <alignment horizontal="center"/>
    </xf>
    <xf numFmtId="49" fontId="37" fillId="35" borderId="16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9" xfId="0" applyNumberFormat="1" applyFont="1" applyFill="1" applyBorder="1" applyAlignment="1">
      <alignment horizontal="center"/>
    </xf>
    <xf numFmtId="4" fontId="36" fillId="35" borderId="16" xfId="0" applyNumberFormat="1" applyFont="1" applyFill="1" applyBorder="1" applyAlignment="1">
      <alignment horizontal="center"/>
    </xf>
    <xf numFmtId="4" fontId="36" fillId="35" borderId="17" xfId="0" applyNumberFormat="1" applyFont="1" applyFill="1" applyBorder="1" applyAlignment="1">
      <alignment horizontal="center"/>
    </xf>
    <xf numFmtId="4" fontId="36" fillId="38" borderId="19" xfId="0" applyNumberFormat="1" applyFont="1" applyFill="1" applyBorder="1" applyAlignment="1">
      <alignment horizontal="center"/>
    </xf>
    <xf numFmtId="4" fontId="36" fillId="38" borderId="16" xfId="0" applyNumberFormat="1" applyFont="1" applyFill="1" applyBorder="1" applyAlignment="1">
      <alignment horizontal="center"/>
    </xf>
    <xf numFmtId="4" fontId="36" fillId="38" borderId="17" xfId="0" applyNumberFormat="1" applyFont="1" applyFill="1" applyBorder="1" applyAlignment="1">
      <alignment horizontal="center"/>
    </xf>
    <xf numFmtId="4" fontId="36" fillId="34" borderId="32" xfId="0" applyNumberFormat="1" applyFont="1" applyFill="1" applyBorder="1" applyAlignment="1">
      <alignment horizontal="center"/>
    </xf>
    <xf numFmtId="49" fontId="34" fillId="24" borderId="31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9" fontId="34" fillId="34" borderId="30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39" borderId="32" xfId="0" applyNumberFormat="1" applyFont="1" applyFill="1" applyBorder="1" applyAlignment="1">
      <alignment horizontal="center"/>
    </xf>
    <xf numFmtId="4" fontId="36" fillId="24" borderId="32" xfId="0" applyNumberFormat="1" applyFont="1" applyFill="1" applyBorder="1" applyAlignment="1">
      <alignment horizontal="center"/>
    </xf>
    <xf numFmtId="0" fontId="44" fillId="4" borderId="30" xfId="0" applyFont="1" applyFill="1" applyBorder="1" applyAlignment="1">
      <alignment horizontal="left" wrapText="1"/>
    </xf>
    <xf numFmtId="0" fontId="44" fillId="4" borderId="35" xfId="0" applyFont="1" applyFill="1" applyBorder="1" applyAlignment="1">
      <alignment horizontal="left" wrapText="1"/>
    </xf>
    <xf numFmtId="49" fontId="34" fillId="4" borderId="31" xfId="0" applyNumberFormat="1" applyFont="1" applyFill="1" applyBorder="1" applyAlignment="1">
      <alignment horizontal="center"/>
    </xf>
    <xf numFmtId="0" fontId="37" fillId="28" borderId="17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30" xfId="0" applyFont="1" applyFill="1" applyBorder="1" applyAlignment="1">
      <alignment horizontal="left" wrapText="1"/>
    </xf>
    <xf numFmtId="0" fontId="44" fillId="24" borderId="30" xfId="0" applyFont="1" applyFill="1" applyBorder="1" applyAlignment="1">
      <alignment horizontal="left" wrapText="1"/>
    </xf>
    <xf numFmtId="4" fontId="36" fillId="4" borderId="13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44" fillId="24" borderId="36" xfId="0" applyFont="1" applyFill="1" applyBorder="1" applyAlignment="1">
      <alignment horizontal="left" wrapText="1"/>
    </xf>
    <xf numFmtId="0" fontId="44" fillId="24" borderId="37" xfId="0" applyFont="1" applyFill="1" applyBorder="1" applyAlignment="1">
      <alignment horizontal="left" wrapText="1"/>
    </xf>
    <xf numFmtId="0" fontId="44" fillId="24" borderId="38" xfId="0" applyFont="1" applyFill="1" applyBorder="1" applyAlignment="1">
      <alignment horizontal="left" wrapText="1"/>
    </xf>
    <xf numFmtId="0" fontId="44" fillId="30" borderId="30" xfId="0" applyFont="1" applyFill="1" applyBorder="1" applyAlignment="1">
      <alignment horizontal="left" wrapText="1"/>
    </xf>
    <xf numFmtId="49" fontId="34" fillId="30" borderId="31" xfId="0" applyNumberFormat="1" applyFont="1" applyFill="1" applyBorder="1" applyAlignment="1">
      <alignment horizontal="center"/>
    </xf>
    <xf numFmtId="0" fontId="44" fillId="29" borderId="39" xfId="0" applyFont="1" applyFill="1" applyBorder="1" applyAlignment="1">
      <alignment horizontal="left" wrapText="1"/>
    </xf>
    <xf numFmtId="49" fontId="34" fillId="29" borderId="35" xfId="0" applyNumberFormat="1" applyFont="1" applyFill="1" applyBorder="1" applyAlignment="1">
      <alignment horizontal="center"/>
    </xf>
    <xf numFmtId="49" fontId="34" fillId="24" borderId="40" xfId="0" applyNumberFormat="1" applyFont="1" applyFill="1" applyBorder="1" applyAlignment="1">
      <alignment horizontal="center"/>
    </xf>
    <xf numFmtId="49" fontId="34" fillId="24" borderId="41" xfId="0" applyNumberFormat="1" applyFont="1" applyFill="1" applyBorder="1" applyAlignment="1">
      <alignment horizontal="center"/>
    </xf>
    <xf numFmtId="49" fontId="34" fillId="24" borderId="42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4" fontId="36" fillId="41" borderId="13" xfId="0" applyNumberFormat="1" applyFont="1" applyFill="1" applyBorder="1" applyAlignment="1">
      <alignment horizontal="center"/>
    </xf>
    <xf numFmtId="0" fontId="44" fillId="40" borderId="30" xfId="0" applyFont="1" applyFill="1" applyBorder="1" applyAlignment="1">
      <alignment horizontal="left" wrapText="1"/>
    </xf>
    <xf numFmtId="49" fontId="34" fillId="40" borderId="31" xfId="0" applyNumberFormat="1" applyFont="1" applyFill="1" applyBorder="1" applyAlignment="1">
      <alignment horizontal="center"/>
    </xf>
    <xf numFmtId="49" fontId="37" fillId="40" borderId="17" xfId="0" applyNumberFormat="1" applyFont="1" applyFill="1" applyBorder="1" applyAlignment="1">
      <alignment horizontal="center"/>
    </xf>
    <xf numFmtId="49" fontId="34" fillId="28" borderId="31" xfId="0" applyNumberFormat="1" applyFont="1" applyFill="1" applyBorder="1" applyAlignment="1">
      <alignment horizontal="center"/>
    </xf>
    <xf numFmtId="49" fontId="37" fillId="4" borderId="17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0" fontId="44" fillId="28" borderId="39" xfId="0" applyFont="1" applyFill="1" applyBorder="1" applyAlignment="1">
      <alignment horizontal="left" wrapText="1"/>
    </xf>
    <xf numFmtId="49" fontId="34" fillId="28" borderId="35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32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0" fontId="45" fillId="0" borderId="30" xfId="0" applyFont="1" applyFill="1" applyBorder="1" applyAlignment="1">
      <alignment horizontal="left" wrapText="1"/>
    </xf>
    <xf numFmtId="49" fontId="34" fillId="0" borderId="31" xfId="0" applyNumberFormat="1" applyFont="1" applyFill="1" applyBorder="1" applyAlignment="1">
      <alignment horizontal="center"/>
    </xf>
    <xf numFmtId="0" fontId="45" fillId="32" borderId="30" xfId="0" applyFont="1" applyFill="1" applyBorder="1" applyAlignment="1">
      <alignment horizontal="left" wrapText="1"/>
    </xf>
    <xf numFmtId="49" fontId="34" fillId="39" borderId="31" xfId="0" applyNumberFormat="1" applyFont="1" applyFill="1" applyBorder="1" applyAlignment="1">
      <alignment horizontal="center"/>
    </xf>
    <xf numFmtId="49" fontId="37" fillId="39" borderId="17" xfId="0" applyNumberFormat="1" applyFont="1" applyFill="1" applyBorder="1" applyAlignment="1">
      <alignment horizontal="center"/>
    </xf>
    <xf numFmtId="0" fontId="44" fillId="25" borderId="30" xfId="0" applyFont="1" applyFill="1" applyBorder="1" applyAlignment="1">
      <alignment horizontal="left"/>
    </xf>
    <xf numFmtId="49" fontId="34" fillId="25" borderId="31" xfId="0" applyNumberFormat="1" applyFont="1" applyFill="1" applyBorder="1" applyAlignment="1">
      <alignment horizontal="center"/>
    </xf>
    <xf numFmtId="0" fontId="44" fillId="42" borderId="30" xfId="0" applyFont="1" applyFill="1" applyBorder="1" applyAlignment="1">
      <alignment/>
    </xf>
    <xf numFmtId="49" fontId="37" fillId="30" borderId="17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" fontId="36" fillId="43" borderId="13" xfId="0" applyNumberFormat="1" applyFont="1" applyFill="1" applyBorder="1" applyAlignment="1">
      <alignment horizontal="center"/>
    </xf>
    <xf numFmtId="4" fontId="36" fillId="25" borderId="32" xfId="0" applyNumberFormat="1" applyFont="1" applyFill="1" applyBorder="1" applyAlignment="1">
      <alignment horizontal="center"/>
    </xf>
    <xf numFmtId="0" fontId="44" fillId="24" borderId="31" xfId="0" applyFont="1" applyFill="1" applyBorder="1" applyAlignment="1">
      <alignment horizontal="left" wrapText="1"/>
    </xf>
    <xf numFmtId="0" fontId="44" fillId="27" borderId="31" xfId="0" applyFont="1" applyFill="1" applyBorder="1" applyAlignment="1">
      <alignment horizontal="left"/>
    </xf>
    <xf numFmtId="49" fontId="34" fillId="27" borderId="31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31" xfId="0" applyFont="1" applyFill="1" applyBorder="1" applyAlignment="1">
      <alignment horizontal="left"/>
    </xf>
    <xf numFmtId="0" fontId="44" fillId="25" borderId="31" xfId="0" applyFont="1" applyFill="1" applyBorder="1" applyAlignment="1">
      <alignment horizontal="left"/>
    </xf>
    <xf numFmtId="0" fontId="44" fillId="31" borderId="31" xfId="0" applyFont="1" applyFill="1" applyBorder="1" applyAlignment="1">
      <alignment horizontal="left" wrapText="1"/>
    </xf>
    <xf numFmtId="4" fontId="36" fillId="27" borderId="32" xfId="0" applyNumberFormat="1" applyFont="1" applyFill="1" applyBorder="1" applyAlignment="1">
      <alignment horizontal="center"/>
    </xf>
    <xf numFmtId="4" fontId="36" fillId="44" borderId="13" xfId="0" applyNumberFormat="1" applyFont="1" applyFill="1" applyBorder="1" applyAlignment="1">
      <alignment horizontal="center"/>
    </xf>
    <xf numFmtId="4" fontId="36" fillId="44" borderId="32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43" xfId="0" applyFont="1" applyFill="1" applyBorder="1" applyAlignment="1">
      <alignment horizontal="left"/>
    </xf>
    <xf numFmtId="49" fontId="34" fillId="25" borderId="44" xfId="0" applyNumberFormat="1" applyFont="1" applyFill="1" applyBorder="1" applyAlignment="1">
      <alignment horizontal="center"/>
    </xf>
    <xf numFmtId="49" fontId="37" fillId="44" borderId="17" xfId="0" applyNumberFormat="1" applyFont="1" applyFill="1" applyBorder="1" applyAlignment="1">
      <alignment horizontal="center"/>
    </xf>
    <xf numFmtId="0" fontId="44" fillId="44" borderId="30" xfId="0" applyNumberFormat="1" applyFont="1" applyFill="1" applyBorder="1" applyAlignment="1">
      <alignment horizontal="left" wrapText="1"/>
    </xf>
    <xf numFmtId="49" fontId="34" fillId="44" borderId="30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1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1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5" xfId="0" applyNumberFormat="1" applyFont="1" applyFill="1" applyBorder="1" applyAlignment="1">
      <alignment horizontal="center"/>
    </xf>
    <xf numFmtId="0" fontId="34" fillId="0" borderId="46" xfId="0" applyFont="1" applyBorder="1" applyAlignment="1">
      <alignment horizontal="center" vertical="top"/>
    </xf>
    <xf numFmtId="4" fontId="36" fillId="24" borderId="47" xfId="0" applyNumberFormat="1" applyFont="1" applyFill="1" applyBorder="1" applyAlignment="1">
      <alignment horizontal="center"/>
    </xf>
    <xf numFmtId="4" fontId="43" fillId="27" borderId="32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8" xfId="0" applyFont="1" applyBorder="1" applyAlignment="1">
      <alignment horizontal="center" vertical="top"/>
    </xf>
    <xf numFmtId="0" fontId="37" fillId="0" borderId="46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49" xfId="0" applyNumberFormat="1" applyFont="1" applyFill="1" applyBorder="1" applyAlignment="1">
      <alignment horizontal="center"/>
    </xf>
    <xf numFmtId="49" fontId="37" fillId="24" borderId="50" xfId="0" applyNumberFormat="1" applyFont="1" applyFill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5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49" fontId="37" fillId="0" borderId="49" xfId="0" applyNumberFormat="1" applyFont="1" applyBorder="1" applyAlignment="1">
      <alignment horizontal="center"/>
    </xf>
    <xf numFmtId="4" fontId="36" fillId="4" borderId="32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30" borderId="32" xfId="0" applyNumberFormat="1" applyFont="1" applyFill="1" applyBorder="1" applyAlignment="1">
      <alignment horizontal="center"/>
    </xf>
    <xf numFmtId="49" fontId="34" fillId="35" borderId="52" xfId="0" applyNumberFormat="1" applyFont="1" applyFill="1" applyBorder="1" applyAlignment="1">
      <alignment horizontal="center"/>
    </xf>
    <xf numFmtId="49" fontId="34" fillId="35" borderId="53" xfId="0" applyNumberFormat="1" applyFont="1" applyFill="1" applyBorder="1" applyAlignment="1">
      <alignment horizontal="center"/>
    </xf>
    <xf numFmtId="49" fontId="34" fillId="35" borderId="54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8" fillId="0" borderId="32" xfId="0" applyFont="1" applyFill="1" applyBorder="1" applyAlignment="1">
      <alignment horizontal="left" wrapText="1"/>
    </xf>
    <xf numFmtId="49" fontId="27" fillId="0" borderId="55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32" xfId="0" applyNumberFormat="1" applyFont="1" applyFill="1" applyBorder="1" applyAlignment="1">
      <alignment horizontal="center"/>
    </xf>
    <xf numFmtId="2" fontId="28" fillId="0" borderId="32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 wrapText="1"/>
    </xf>
    <xf numFmtId="4" fontId="26" fillId="24" borderId="13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wrapText="1"/>
    </xf>
    <xf numFmtId="49" fontId="26" fillId="24" borderId="13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0" borderId="56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horizontal="left" wrapText="1"/>
    </xf>
    <xf numFmtId="49" fontId="27" fillId="0" borderId="36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49" fontId="27" fillId="0" borderId="38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19" fillId="0" borderId="57" xfId="0" applyFont="1" applyFill="1" applyBorder="1" applyAlignment="1">
      <alignment/>
    </xf>
    <xf numFmtId="49" fontId="19" fillId="0" borderId="55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4" fontId="33" fillId="0" borderId="58" xfId="0" applyNumberFormat="1" applyFont="1" applyFill="1" applyBorder="1" applyAlignment="1">
      <alignment horizontal="center"/>
    </xf>
    <xf numFmtId="4" fontId="19" fillId="0" borderId="59" xfId="0" applyNumberFormat="1" applyFont="1" applyFill="1" applyBorder="1" applyAlignment="1">
      <alignment horizontal="center"/>
    </xf>
    <xf numFmtId="0" fontId="19" fillId="0" borderId="60" xfId="0" applyFont="1" applyFill="1" applyBorder="1" applyAlignment="1">
      <alignment vertical="center" wrapText="1"/>
    </xf>
    <xf numFmtId="49" fontId="19" fillId="0" borderId="61" xfId="0" applyNumberFormat="1" applyFont="1" applyFill="1" applyBorder="1" applyAlignment="1">
      <alignment horizontal="center"/>
    </xf>
    <xf numFmtId="49" fontId="19" fillId="0" borderId="58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2" xfId="0" applyNumberFormat="1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horizontal="center"/>
    </xf>
    <xf numFmtId="49" fontId="23" fillId="0" borderId="62" xfId="0" applyNumberFormat="1" applyFont="1" applyFill="1" applyBorder="1" applyAlignment="1">
      <alignment horizontal="center"/>
    </xf>
    <xf numFmtId="49" fontId="23" fillId="0" borderId="63" xfId="0" applyNumberFormat="1" applyFont="1" applyFill="1" applyBorder="1" applyAlignment="1">
      <alignment horizontal="center"/>
    </xf>
    <xf numFmtId="4" fontId="25" fillId="24" borderId="63" xfId="0" applyNumberFormat="1" applyFont="1" applyFill="1" applyBorder="1" applyAlignment="1">
      <alignment horizontal="center"/>
    </xf>
    <xf numFmtId="4" fontId="25" fillId="24" borderId="53" xfId="0" applyNumberFormat="1" applyFont="1" applyFill="1" applyBorder="1" applyAlignment="1">
      <alignment horizontal="center"/>
    </xf>
    <xf numFmtId="4" fontId="25" fillId="24" borderId="62" xfId="0" applyNumberFormat="1" applyFont="1" applyFill="1" applyBorder="1" applyAlignment="1">
      <alignment horizontal="center"/>
    </xf>
    <xf numFmtId="4" fontId="25" fillId="0" borderId="63" xfId="0" applyNumberFormat="1" applyFont="1" applyFill="1" applyBorder="1" applyAlignment="1">
      <alignment horizontal="center"/>
    </xf>
    <xf numFmtId="4" fontId="25" fillId="0" borderId="53" xfId="0" applyNumberFormat="1" applyFont="1" applyFill="1" applyBorder="1" applyAlignment="1">
      <alignment horizontal="center"/>
    </xf>
    <xf numFmtId="4" fontId="25" fillId="0" borderId="62" xfId="0" applyNumberFormat="1" applyFont="1" applyFill="1" applyBorder="1" applyAlignment="1">
      <alignment horizontal="center"/>
    </xf>
    <xf numFmtId="4" fontId="25" fillId="0" borderId="54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4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9" fontId="27" fillId="24" borderId="65" xfId="0" applyNumberFormat="1" applyFont="1" applyFill="1" applyBorder="1" applyAlignment="1">
      <alignment horizontal="center"/>
    </xf>
    <xf numFmtId="49" fontId="27" fillId="24" borderId="55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4" fontId="25" fillId="24" borderId="47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55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horizontal="center" vertical="top"/>
    </xf>
    <xf numFmtId="0" fontId="25" fillId="24" borderId="19" xfId="0" applyFont="1" applyFill="1" applyBorder="1" applyAlignment="1">
      <alignment/>
    </xf>
    <xf numFmtId="49" fontId="23" fillId="24" borderId="66" xfId="0" applyNumberFormat="1" applyFont="1" applyFill="1" applyBorder="1" applyAlignment="1">
      <alignment horizontal="center"/>
    </xf>
    <xf numFmtId="49" fontId="23" fillId="24" borderId="45" xfId="0" applyNumberFormat="1" applyFont="1" applyFill="1" applyBorder="1" applyAlignment="1">
      <alignment horizontal="center"/>
    </xf>
    <xf numFmtId="4" fontId="25" fillId="24" borderId="45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46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8" fillId="24" borderId="43" xfId="0" applyFont="1" applyFill="1" applyBorder="1" applyAlignment="1">
      <alignment horizontal="left" wrapText="1"/>
    </xf>
    <xf numFmtId="49" fontId="26" fillId="24" borderId="67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8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6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5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8" xfId="0" applyFont="1" applyBorder="1" applyAlignment="1">
      <alignment horizontal="left" wrapText="1"/>
    </xf>
    <xf numFmtId="49" fontId="19" fillId="0" borderId="66" xfId="0" applyNumberFormat="1" applyFont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4" fontId="19" fillId="0" borderId="4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5"/>
  <sheetViews>
    <sheetView view="pageBreakPreview" zoomScale="40" zoomScaleSheetLayoutView="40" zoomScalePageLayoutView="0" workbookViewId="0" topLeftCell="A1">
      <selection activeCell="AL26" sqref="AL26:BA26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243" t="s">
        <v>37</v>
      </c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248" t="s">
        <v>73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249" t="s">
        <v>74</v>
      </c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</row>
    <row r="5" spans="90:107" s="69" customFormat="1" ht="34.5" customHeight="1">
      <c r="CL5" s="74" t="s">
        <v>75</v>
      </c>
      <c r="CN5" s="250" t="s">
        <v>76</v>
      </c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</row>
    <row r="6" spans="30:107" s="69" customFormat="1" ht="33.75" customHeight="1">
      <c r="AD6" s="76"/>
      <c r="AE6" s="76"/>
      <c r="AF6" s="76"/>
      <c r="AG6" s="76"/>
      <c r="AH6" s="77" t="s">
        <v>77</v>
      </c>
      <c r="AI6" s="76"/>
      <c r="AJ6" s="244" t="s">
        <v>286</v>
      </c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5">
        <v>202</v>
      </c>
      <c r="BB6" s="245"/>
      <c r="BC6" s="245"/>
      <c r="BD6" s="245"/>
      <c r="BE6" s="245"/>
      <c r="BF6" s="246">
        <v>3</v>
      </c>
      <c r="BG6" s="246"/>
      <c r="BH6" s="76"/>
      <c r="BI6" s="76" t="s">
        <v>78</v>
      </c>
      <c r="BJ6" s="76"/>
      <c r="BK6" s="76"/>
      <c r="BL6" s="76"/>
      <c r="BM6" s="76"/>
      <c r="CL6" s="74" t="s">
        <v>79</v>
      </c>
      <c r="CN6" s="247" t="s">
        <v>287</v>
      </c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</row>
    <row r="7" spans="1:107" s="78" customFormat="1" ht="40.5" customHeight="1">
      <c r="A7" s="78" t="s">
        <v>80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238" t="s">
        <v>81</v>
      </c>
      <c r="CE7" s="238"/>
      <c r="CF7" s="238"/>
      <c r="CG7" s="238"/>
      <c r="CH7" s="238"/>
      <c r="CI7" s="238"/>
      <c r="CJ7" s="238"/>
      <c r="CK7" s="238"/>
      <c r="CL7" s="238"/>
      <c r="CM7" s="238"/>
      <c r="CN7" s="247" t="s">
        <v>82</v>
      </c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</row>
    <row r="8" spans="1:107" s="78" customFormat="1" ht="21" customHeight="1">
      <c r="A8" s="78" t="s">
        <v>83</v>
      </c>
      <c r="S8" s="237" t="s">
        <v>84</v>
      </c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CD8" s="238" t="s">
        <v>85</v>
      </c>
      <c r="CE8" s="238"/>
      <c r="CF8" s="238"/>
      <c r="CG8" s="238"/>
      <c r="CH8" s="238"/>
      <c r="CI8" s="238"/>
      <c r="CJ8" s="238"/>
      <c r="CK8" s="238"/>
      <c r="CL8" s="238"/>
      <c r="CM8" s="238"/>
      <c r="CN8" s="239" t="s">
        <v>86</v>
      </c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</row>
    <row r="9" spans="1:107" s="78" customFormat="1" ht="20.25" customHeight="1">
      <c r="A9" s="252" t="s">
        <v>87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CE9" s="238" t="s">
        <v>117</v>
      </c>
      <c r="CF9" s="238"/>
      <c r="CG9" s="238"/>
      <c r="CH9" s="238"/>
      <c r="CI9" s="238"/>
      <c r="CJ9" s="238"/>
      <c r="CK9" s="238"/>
      <c r="CL9" s="238"/>
      <c r="CM9" s="238"/>
      <c r="CN9" s="247" t="s">
        <v>118</v>
      </c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</row>
    <row r="10" spans="1:107" s="78" customFormat="1" ht="19.5" customHeight="1">
      <c r="A10" s="78" t="s">
        <v>165</v>
      </c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</row>
    <row r="11" spans="1:107" s="78" customFormat="1" ht="20.25" customHeight="1">
      <c r="A11" s="78" t="s">
        <v>88</v>
      </c>
      <c r="CL11" s="80"/>
      <c r="CN11" s="236">
        <v>383</v>
      </c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</row>
    <row r="12" s="78" customFormat="1" ht="25.5"/>
    <row r="13" spans="1:107" s="69" customFormat="1" ht="27.75">
      <c r="A13" s="240" t="s">
        <v>89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</row>
    <row r="14" s="69" customFormat="1" ht="60" customHeight="1"/>
    <row r="15" spans="1:107" s="69" customFormat="1" ht="116.25" customHeight="1">
      <c r="A15" s="241" t="s">
        <v>90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27" t="s">
        <v>91</v>
      </c>
      <c r="AG15" s="227"/>
      <c r="AH15" s="227"/>
      <c r="AI15" s="227"/>
      <c r="AJ15" s="227"/>
      <c r="AK15" s="227"/>
      <c r="AL15" s="242" t="s">
        <v>92</v>
      </c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27" t="s">
        <v>93</v>
      </c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 t="s">
        <v>94</v>
      </c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 t="s">
        <v>95</v>
      </c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</row>
    <row r="16" spans="1:107" s="69" customFormat="1" ht="25.5">
      <c r="A16" s="228">
        <v>1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9">
        <v>2</v>
      </c>
      <c r="AG16" s="229"/>
      <c r="AH16" s="229"/>
      <c r="AI16" s="229"/>
      <c r="AJ16" s="229"/>
      <c r="AK16" s="229"/>
      <c r="AL16" s="230">
        <v>3</v>
      </c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24">
        <v>4</v>
      </c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>
        <v>5</v>
      </c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>
        <v>6</v>
      </c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</row>
    <row r="17" spans="1:107" s="75" customFormat="1" ht="36" customHeight="1">
      <c r="A17" s="233" t="s">
        <v>96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4" t="s">
        <v>97</v>
      </c>
      <c r="AG17" s="234"/>
      <c r="AH17" s="234"/>
      <c r="AI17" s="234"/>
      <c r="AJ17" s="234"/>
      <c r="AK17" s="234"/>
      <c r="AL17" s="235" t="s">
        <v>98</v>
      </c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23">
        <f>BB19+BB70</f>
        <v>14554800</v>
      </c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>
        <f>BX19+BX70</f>
        <v>9121506.1</v>
      </c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5">
        <f>SUM(BB17-BX17)</f>
        <v>5433293.9</v>
      </c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</row>
    <row r="18" spans="1:107" s="69" customFormat="1" ht="30" customHeight="1">
      <c r="A18" s="216" t="s">
        <v>99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7"/>
      <c r="AG18" s="217"/>
      <c r="AH18" s="217"/>
      <c r="AI18" s="217"/>
      <c r="AJ18" s="217"/>
      <c r="AK18" s="217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</row>
    <row r="19" spans="1:107" s="63" customFormat="1" ht="38.25" customHeight="1">
      <c r="A19" s="218" t="s">
        <v>100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9" t="s">
        <v>97</v>
      </c>
      <c r="AG19" s="219"/>
      <c r="AH19" s="219"/>
      <c r="AI19" s="219"/>
      <c r="AJ19" s="219"/>
      <c r="AK19" s="219"/>
      <c r="AL19" s="220" t="s">
        <v>101</v>
      </c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1">
        <f>BB20+BB33+BB39+BB54+BB58+BB67+BB62</f>
        <v>7692100</v>
      </c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>
        <f>BX20+BX33+BX39+BX58+BX54+BX67+BX62</f>
        <v>3242922.58</v>
      </c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6">
        <f>BB19-BX19</f>
        <v>4449177.42</v>
      </c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</row>
    <row r="20" spans="1:107" s="62" customFormat="1" ht="33" customHeight="1">
      <c r="A20" s="210" t="s">
        <v>102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112" t="s">
        <v>97</v>
      </c>
      <c r="AG20" s="112"/>
      <c r="AH20" s="112"/>
      <c r="AI20" s="112"/>
      <c r="AJ20" s="112"/>
      <c r="AK20" s="112"/>
      <c r="AL20" s="100" t="s">
        <v>103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13">
        <f>BB21</f>
        <v>825300</v>
      </c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>
        <f>BX21</f>
        <v>332561.91000000003</v>
      </c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4">
        <f>BB20-BX20</f>
        <v>492738.08999999997</v>
      </c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</row>
    <row r="21" spans="1:107" s="4" customFormat="1" ht="44.25" customHeight="1" thickBot="1">
      <c r="A21" s="211" t="s">
        <v>104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2" t="s">
        <v>97</v>
      </c>
      <c r="AG21" s="212"/>
      <c r="AH21" s="212"/>
      <c r="AI21" s="212"/>
      <c r="AJ21" s="212"/>
      <c r="AK21" s="212"/>
      <c r="AL21" s="196" t="s">
        <v>110</v>
      </c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7">
        <f>BB22</f>
        <v>825300</v>
      </c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>
        <f>BX22+BX29+BX25+BX28</f>
        <v>332561.91000000003</v>
      </c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>
        <f>CN22+CN29+CN25+CN28</f>
        <v>492738.08999999997</v>
      </c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</row>
    <row r="22" spans="1:115" s="84" customFormat="1" ht="195" customHeight="1" thickBot="1">
      <c r="A22" s="214" t="s">
        <v>111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5" t="s">
        <v>97</v>
      </c>
      <c r="AG22" s="215"/>
      <c r="AH22" s="215"/>
      <c r="AI22" s="215"/>
      <c r="AJ22" s="215"/>
      <c r="AK22" s="215"/>
      <c r="AL22" s="213" t="s">
        <v>112</v>
      </c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08">
        <v>825300</v>
      </c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>
        <f>BX23+BX24</f>
        <v>318402.84</v>
      </c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9">
        <f>BB22-BX22</f>
        <v>506897.16</v>
      </c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K22" s="84">
        <f>BB17-стр2!AT8</f>
        <v>-478293.0600000005</v>
      </c>
    </row>
    <row r="23" spans="1:107" s="5" customFormat="1" ht="219.75" customHeight="1" thickBot="1">
      <c r="A23" s="101" t="s">
        <v>209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 t="s">
        <v>97</v>
      </c>
      <c r="AG23" s="102"/>
      <c r="AH23" s="102"/>
      <c r="AI23" s="102"/>
      <c r="AJ23" s="102"/>
      <c r="AK23" s="102"/>
      <c r="AL23" s="103" t="s">
        <v>113</v>
      </c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7" t="s">
        <v>114</v>
      </c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>
        <v>318402.84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8">
        <f>-BX23</f>
        <v>-318402.84</v>
      </c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</row>
    <row r="24" spans="1:107" s="5" customFormat="1" ht="165.75" customHeight="1" thickBot="1">
      <c r="A24" s="101" t="s">
        <v>208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 t="s">
        <v>97</v>
      </c>
      <c r="AG24" s="102"/>
      <c r="AH24" s="102"/>
      <c r="AI24" s="102"/>
      <c r="AJ24" s="102"/>
      <c r="AK24" s="102"/>
      <c r="AL24" s="103" t="s">
        <v>207</v>
      </c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7" t="s">
        <v>114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8">
        <f aca="true" t="shared" si="0" ref="CN24:CN32">-BX24</f>
        <v>0</v>
      </c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</row>
    <row r="25" spans="1:107" s="85" customFormat="1" ht="258.75" customHeight="1" thickBot="1">
      <c r="A25" s="106" t="s">
        <v>233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47" t="s">
        <v>97</v>
      </c>
      <c r="AG25" s="147"/>
      <c r="AH25" s="147"/>
      <c r="AI25" s="147"/>
      <c r="AJ25" s="147"/>
      <c r="AK25" s="147"/>
      <c r="AL25" s="148" t="s">
        <v>234</v>
      </c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9" t="s">
        <v>114</v>
      </c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>
        <f>BX27+BX26</f>
        <v>355.51</v>
      </c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2">
        <f>-BX25</f>
        <v>-355.51</v>
      </c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</row>
    <row r="26" spans="1:107" s="5" customFormat="1" ht="278.25" customHeight="1" thickBot="1">
      <c r="A26" s="101" t="s">
        <v>235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2" t="s">
        <v>97</v>
      </c>
      <c r="AG26" s="102"/>
      <c r="AH26" s="102"/>
      <c r="AI26" s="102"/>
      <c r="AJ26" s="102"/>
      <c r="AK26" s="102"/>
      <c r="AL26" s="103" t="s">
        <v>236</v>
      </c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7" t="s">
        <v>114</v>
      </c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>
        <v>355.51</v>
      </c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8">
        <f>-BX26</f>
        <v>-355.51</v>
      </c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</row>
    <row r="27" spans="1:107" s="5" customFormat="1" ht="185.25" customHeight="1" thickBot="1">
      <c r="A27" s="101" t="s">
        <v>238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 t="s">
        <v>97</v>
      </c>
      <c r="AG27" s="102"/>
      <c r="AH27" s="102"/>
      <c r="AI27" s="102"/>
      <c r="AJ27" s="102"/>
      <c r="AK27" s="102"/>
      <c r="AL27" s="103" t="s">
        <v>237</v>
      </c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7" t="s">
        <v>114</v>
      </c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>
        <v>0</v>
      </c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8">
        <f>-BX27</f>
        <v>0</v>
      </c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</row>
    <row r="28" spans="1:107" s="5" customFormat="1" ht="87" customHeight="1" thickBot="1">
      <c r="A28" s="101" t="s">
        <v>270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 t="s">
        <v>97</v>
      </c>
      <c r="AG28" s="102"/>
      <c r="AH28" s="102"/>
      <c r="AI28" s="102"/>
      <c r="AJ28" s="102"/>
      <c r="AK28" s="102"/>
      <c r="AL28" s="103" t="s">
        <v>269</v>
      </c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7" t="s">
        <v>114</v>
      </c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>
        <v>2.25</v>
      </c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8">
        <f>-BX28</f>
        <v>-2.25</v>
      </c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</row>
    <row r="29" spans="1:107" s="85" customFormat="1" ht="90.75" customHeight="1" thickBot="1">
      <c r="A29" s="106" t="s">
        <v>203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47" t="s">
        <v>97</v>
      </c>
      <c r="AG29" s="147"/>
      <c r="AH29" s="147"/>
      <c r="AI29" s="147"/>
      <c r="AJ29" s="147"/>
      <c r="AK29" s="147"/>
      <c r="AL29" s="148" t="s">
        <v>202</v>
      </c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9" t="s">
        <v>114</v>
      </c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>
        <f>BX30+BX32+BX31</f>
        <v>13801.31</v>
      </c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2">
        <f t="shared" si="0"/>
        <v>-13801.31</v>
      </c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</row>
    <row r="30" spans="1:107" s="5" customFormat="1" ht="92.25" customHeight="1" thickBot="1">
      <c r="A30" s="101" t="s">
        <v>203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2" t="s">
        <v>97</v>
      </c>
      <c r="AG30" s="102"/>
      <c r="AH30" s="102"/>
      <c r="AI30" s="102"/>
      <c r="AJ30" s="102"/>
      <c r="AK30" s="102"/>
      <c r="AL30" s="103" t="s">
        <v>210</v>
      </c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7" t="s">
        <v>114</v>
      </c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>
        <v>13807.22</v>
      </c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8">
        <f t="shared" si="0"/>
        <v>-13807.22</v>
      </c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</row>
    <row r="31" spans="1:107" s="5" customFormat="1" ht="116.25" customHeight="1" thickBot="1">
      <c r="A31" s="101" t="s">
        <v>222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2" t="s">
        <v>97</v>
      </c>
      <c r="AG31" s="102"/>
      <c r="AH31" s="102"/>
      <c r="AI31" s="102"/>
      <c r="AJ31" s="102"/>
      <c r="AK31" s="102"/>
      <c r="AL31" s="103" t="s">
        <v>201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7" t="s">
        <v>114</v>
      </c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>
        <v>0</v>
      </c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8">
        <f t="shared" si="0"/>
        <v>0</v>
      </c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</row>
    <row r="32" spans="1:107" s="5" customFormat="1" ht="162.75" customHeight="1" thickBot="1">
      <c r="A32" s="101" t="s">
        <v>221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 t="s">
        <v>97</v>
      </c>
      <c r="AG32" s="102"/>
      <c r="AH32" s="102"/>
      <c r="AI32" s="102"/>
      <c r="AJ32" s="102"/>
      <c r="AK32" s="102"/>
      <c r="AL32" s="103" t="s">
        <v>220</v>
      </c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7" t="s">
        <v>114</v>
      </c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>
        <v>-5.91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8">
        <f t="shared" si="0"/>
        <v>5.91</v>
      </c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</row>
    <row r="33" spans="1:107" s="65" customFormat="1" ht="48" customHeight="1">
      <c r="A33" s="200" t="s">
        <v>115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1" t="s">
        <v>97</v>
      </c>
      <c r="AG33" s="201"/>
      <c r="AH33" s="201"/>
      <c r="AI33" s="201"/>
      <c r="AJ33" s="201"/>
      <c r="AK33" s="201"/>
      <c r="AL33" s="202" t="s">
        <v>116</v>
      </c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3">
        <f>BB34</f>
        <v>2200000</v>
      </c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157">
        <f>BX34</f>
        <v>1836182.78</v>
      </c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207">
        <f>BB33-BX33</f>
        <v>363817.22</v>
      </c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</row>
    <row r="34" spans="1:107" s="2" customFormat="1" ht="38.25" customHeight="1">
      <c r="A34" s="205" t="s">
        <v>119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193" t="s">
        <v>97</v>
      </c>
      <c r="AG34" s="193"/>
      <c r="AH34" s="193"/>
      <c r="AI34" s="193"/>
      <c r="AJ34" s="193"/>
      <c r="AK34" s="193"/>
      <c r="AL34" s="196" t="s">
        <v>120</v>
      </c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7">
        <f>BB35</f>
        <v>2200000</v>
      </c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>
        <f>BX35</f>
        <v>1836182.78</v>
      </c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8">
        <f>BB34-BX34</f>
        <v>363817.22</v>
      </c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</row>
    <row r="35" spans="1:107" s="3" customFormat="1" ht="40.5" customHeight="1">
      <c r="A35" s="204" t="s">
        <v>119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143" t="s">
        <v>97</v>
      </c>
      <c r="AG35" s="143"/>
      <c r="AH35" s="143"/>
      <c r="AI35" s="143"/>
      <c r="AJ35" s="143"/>
      <c r="AK35" s="143"/>
      <c r="AL35" s="181" t="s">
        <v>121</v>
      </c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45">
        <v>2200000</v>
      </c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>
        <f>BX36+BX37+BX38</f>
        <v>1836182.78</v>
      </c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52">
        <f>BB35-BX35</f>
        <v>363817.22</v>
      </c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</row>
    <row r="36" spans="1:107" s="62" customFormat="1" ht="126" customHeight="1">
      <c r="A36" s="120" t="s">
        <v>122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12" t="s">
        <v>97</v>
      </c>
      <c r="AG36" s="112"/>
      <c r="AH36" s="112"/>
      <c r="AI36" s="112"/>
      <c r="AJ36" s="112"/>
      <c r="AK36" s="112"/>
      <c r="AL36" s="100" t="s">
        <v>123</v>
      </c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13" t="s">
        <v>114</v>
      </c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>
        <v>1836382.78</v>
      </c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4">
        <f>-BX36</f>
        <v>-1836382.78</v>
      </c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</row>
    <row r="37" spans="1:107" s="62" customFormat="1" ht="121.5" customHeight="1">
      <c r="A37" s="120" t="s">
        <v>177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12" t="s">
        <v>97</v>
      </c>
      <c r="AG37" s="112"/>
      <c r="AH37" s="112"/>
      <c r="AI37" s="112"/>
      <c r="AJ37" s="112"/>
      <c r="AK37" s="112"/>
      <c r="AL37" s="100" t="s">
        <v>211</v>
      </c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13" t="s">
        <v>114</v>
      </c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>
        <v>0</v>
      </c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4">
        <f>-BX37</f>
        <v>0</v>
      </c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</row>
    <row r="38" spans="1:107" s="62" customFormat="1" ht="81" customHeight="1">
      <c r="A38" s="120" t="s">
        <v>247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12" t="s">
        <v>97</v>
      </c>
      <c r="AG38" s="112"/>
      <c r="AH38" s="112"/>
      <c r="AI38" s="112"/>
      <c r="AJ38" s="112"/>
      <c r="AK38" s="112"/>
      <c r="AL38" s="100" t="s">
        <v>244</v>
      </c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13" t="s">
        <v>114</v>
      </c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>
        <v>-200</v>
      </c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4">
        <f>-BX38</f>
        <v>200</v>
      </c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</row>
    <row r="39" spans="1:107" s="64" customFormat="1" ht="27" customHeight="1">
      <c r="A39" s="200" t="s">
        <v>124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1" t="s">
        <v>97</v>
      </c>
      <c r="AG39" s="201"/>
      <c r="AH39" s="201"/>
      <c r="AI39" s="201"/>
      <c r="AJ39" s="201"/>
      <c r="AK39" s="201"/>
      <c r="AL39" s="202" t="s">
        <v>125</v>
      </c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3">
        <f>BB40+BB44</f>
        <v>4337500</v>
      </c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>
        <f>BX40+BX44</f>
        <v>860012.7100000001</v>
      </c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7">
        <f>BB39-BX39</f>
        <v>3477487.29</v>
      </c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</row>
    <row r="40" spans="1:120" s="67" customFormat="1" ht="28.5" customHeight="1">
      <c r="A40" s="206" t="s">
        <v>126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190" t="s">
        <v>97</v>
      </c>
      <c r="AG40" s="190"/>
      <c r="AH40" s="190"/>
      <c r="AI40" s="190"/>
      <c r="AJ40" s="190"/>
      <c r="AK40" s="190"/>
      <c r="AL40" s="191" t="s">
        <v>127</v>
      </c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50">
        <f>BB41</f>
        <v>305400</v>
      </c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>
        <f>BX41</f>
        <v>10507.43</v>
      </c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1">
        <f>CN41</f>
        <v>294892.57</v>
      </c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O40" s="68"/>
      <c r="DP40" s="68"/>
    </row>
    <row r="41" spans="1:107" s="3" customFormat="1" ht="94.5" customHeight="1">
      <c r="A41" s="199" t="s">
        <v>72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43" t="s">
        <v>97</v>
      </c>
      <c r="AG41" s="143"/>
      <c r="AH41" s="143"/>
      <c r="AI41" s="143"/>
      <c r="AJ41" s="143"/>
      <c r="AK41" s="143"/>
      <c r="AL41" s="181" t="s">
        <v>128</v>
      </c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45">
        <v>305400</v>
      </c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>
        <f>BX42+BX43</f>
        <v>10507.43</v>
      </c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52">
        <f>BB41-BX41</f>
        <v>294892.57</v>
      </c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</row>
    <row r="42" spans="1:107" s="62" customFormat="1" ht="179.25" customHeight="1">
      <c r="A42" s="120" t="s">
        <v>129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12" t="s">
        <v>97</v>
      </c>
      <c r="AG42" s="112"/>
      <c r="AH42" s="112"/>
      <c r="AI42" s="112"/>
      <c r="AJ42" s="112"/>
      <c r="AK42" s="112"/>
      <c r="AL42" s="100" t="s">
        <v>130</v>
      </c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13" t="s">
        <v>114</v>
      </c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>
        <v>10507.43</v>
      </c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4">
        <f>-BX42</f>
        <v>-10507.43</v>
      </c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</row>
    <row r="43" spans="1:107" s="62" customFormat="1" ht="181.5" customHeight="1" thickBot="1">
      <c r="A43" s="120" t="s">
        <v>129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12" t="s">
        <v>97</v>
      </c>
      <c r="AG43" s="112"/>
      <c r="AH43" s="112"/>
      <c r="AI43" s="112"/>
      <c r="AJ43" s="112"/>
      <c r="AK43" s="112"/>
      <c r="AL43" s="100" t="s">
        <v>131</v>
      </c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13" t="s">
        <v>114</v>
      </c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>
        <v>0</v>
      </c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4">
        <f>-BX43</f>
        <v>0</v>
      </c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</row>
    <row r="44" spans="1:107" s="2" customFormat="1" ht="28.5" customHeight="1" thickBot="1">
      <c r="A44" s="192" t="s">
        <v>132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3" t="s">
        <v>97</v>
      </c>
      <c r="AG44" s="193"/>
      <c r="AH44" s="193"/>
      <c r="AI44" s="193"/>
      <c r="AJ44" s="193"/>
      <c r="AK44" s="193"/>
      <c r="AL44" s="196" t="s">
        <v>133</v>
      </c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>
        <f>BB45+BB51</f>
        <v>4032100</v>
      </c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>
        <f>BX45+BX51</f>
        <v>849505.28</v>
      </c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8">
        <f>BB44-BX44</f>
        <v>3182594.7199999997</v>
      </c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</row>
    <row r="45" spans="1:107" s="2" customFormat="1" ht="47.25" customHeight="1">
      <c r="A45" s="194" t="s">
        <v>134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82"/>
      <c r="AF45" s="167" t="s">
        <v>97</v>
      </c>
      <c r="AG45" s="167"/>
      <c r="AH45" s="167"/>
      <c r="AI45" s="167"/>
      <c r="AJ45" s="167"/>
      <c r="AK45" s="167"/>
      <c r="AL45" s="195" t="s">
        <v>0</v>
      </c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46">
        <f>SUM(BB46)</f>
        <v>754300</v>
      </c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>
        <f>BX46</f>
        <v>809620.84</v>
      </c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253">
        <f>BB45-BX45</f>
        <v>-55320.83999999997</v>
      </c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</row>
    <row r="46" spans="1:107" s="62" customFormat="1" ht="113.25" customHeight="1">
      <c r="A46" s="186" t="s">
        <v>135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43" t="s">
        <v>97</v>
      </c>
      <c r="AG46" s="143"/>
      <c r="AH46" s="143"/>
      <c r="AI46" s="143"/>
      <c r="AJ46" s="143"/>
      <c r="AK46" s="143"/>
      <c r="AL46" s="181" t="s">
        <v>136</v>
      </c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45">
        <v>754300</v>
      </c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>
        <f>BX47+BX48+BX49</f>
        <v>809620.84</v>
      </c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52">
        <f>BB46-BX46</f>
        <v>-55320.83999999997</v>
      </c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</row>
    <row r="47" spans="1:107" s="62" customFormat="1" ht="176.25" customHeight="1" thickBot="1">
      <c r="A47" s="186" t="s">
        <v>137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12" t="s">
        <v>97</v>
      </c>
      <c r="AG47" s="112"/>
      <c r="AH47" s="112"/>
      <c r="AI47" s="112"/>
      <c r="AJ47" s="112"/>
      <c r="AK47" s="112"/>
      <c r="AL47" s="100" t="s">
        <v>138</v>
      </c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13" t="s">
        <v>114</v>
      </c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>
        <v>809620.84</v>
      </c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4">
        <f>-BX47</f>
        <v>-809620.84</v>
      </c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</row>
    <row r="48" spans="1:107" s="62" customFormat="1" ht="122.25" customHeight="1" thickBot="1">
      <c r="A48" s="186" t="s">
        <v>19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12" t="s">
        <v>97</v>
      </c>
      <c r="AG48" s="112"/>
      <c r="AH48" s="112"/>
      <c r="AI48" s="112"/>
      <c r="AJ48" s="112"/>
      <c r="AK48" s="112"/>
      <c r="AL48" s="100" t="s">
        <v>139</v>
      </c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13" t="s">
        <v>114</v>
      </c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>
        <v>0</v>
      </c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4" t="s">
        <v>114</v>
      </c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</row>
    <row r="49" spans="1:107" s="62" customFormat="1" ht="143.25" customHeight="1" thickBot="1">
      <c r="A49" s="186" t="s">
        <v>213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12" t="s">
        <v>97</v>
      </c>
      <c r="AG49" s="112"/>
      <c r="AH49" s="112"/>
      <c r="AI49" s="112"/>
      <c r="AJ49" s="112"/>
      <c r="AK49" s="112"/>
      <c r="AL49" s="100" t="s">
        <v>212</v>
      </c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13" t="s">
        <v>114</v>
      </c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>
        <v>0</v>
      </c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4" t="s">
        <v>114</v>
      </c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</row>
    <row r="50" spans="1:107" s="83" customFormat="1" ht="68.25" customHeight="1" thickBot="1">
      <c r="A50" s="189" t="s">
        <v>178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90" t="s">
        <v>97</v>
      </c>
      <c r="AG50" s="190"/>
      <c r="AH50" s="190"/>
      <c r="AI50" s="190"/>
      <c r="AJ50" s="190"/>
      <c r="AK50" s="190"/>
      <c r="AL50" s="191" t="s">
        <v>179</v>
      </c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50">
        <f>BB51</f>
        <v>3277800</v>
      </c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>
        <f>BX51</f>
        <v>39884.44</v>
      </c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1">
        <f>BB50-BX50</f>
        <v>3237915.56</v>
      </c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</row>
    <row r="51" spans="1:107" s="5" customFormat="1" ht="99.75" customHeight="1" thickBot="1">
      <c r="A51" s="187" t="s">
        <v>224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8" t="s">
        <v>97</v>
      </c>
      <c r="AG51" s="188"/>
      <c r="AH51" s="188"/>
      <c r="AI51" s="188"/>
      <c r="AJ51" s="188"/>
      <c r="AK51" s="188"/>
      <c r="AL51" s="103" t="s">
        <v>140</v>
      </c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7">
        <f>BB52</f>
        <v>3277800</v>
      </c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>
        <f>BX52+BX53</f>
        <v>39884.44</v>
      </c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8">
        <f>BB51-BX51</f>
        <v>3237915.56</v>
      </c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</row>
    <row r="52" spans="1:107" s="62" customFormat="1" ht="171" customHeight="1" thickBot="1">
      <c r="A52" s="186" t="s">
        <v>223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12" t="s">
        <v>97</v>
      </c>
      <c r="AG52" s="112"/>
      <c r="AH52" s="112"/>
      <c r="AI52" s="112"/>
      <c r="AJ52" s="112"/>
      <c r="AK52" s="112"/>
      <c r="AL52" s="100" t="s">
        <v>141</v>
      </c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13">
        <v>3277800</v>
      </c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>
        <v>40214.19</v>
      </c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4">
        <f>BB52-BX52</f>
        <v>3237585.81</v>
      </c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</row>
    <row r="53" spans="1:107" s="62" customFormat="1" ht="118.5" customHeight="1" thickBot="1">
      <c r="A53" s="186" t="s">
        <v>225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12" t="s">
        <v>97</v>
      </c>
      <c r="AG53" s="112"/>
      <c r="AH53" s="112"/>
      <c r="AI53" s="112"/>
      <c r="AJ53" s="112"/>
      <c r="AK53" s="112"/>
      <c r="AL53" s="100" t="s">
        <v>142</v>
      </c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13" t="s">
        <v>114</v>
      </c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>
        <v>-329.75</v>
      </c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4">
        <f>-BX53</f>
        <v>329.75</v>
      </c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</row>
    <row r="54" spans="1:107" s="65" customFormat="1" ht="43.5" customHeight="1" thickBot="1">
      <c r="A54" s="182" t="s">
        <v>143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3" t="s">
        <v>97</v>
      </c>
      <c r="AG54" s="183"/>
      <c r="AH54" s="183"/>
      <c r="AI54" s="183"/>
      <c r="AJ54" s="183"/>
      <c r="AK54" s="183"/>
      <c r="AL54" s="184" t="s">
        <v>144</v>
      </c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57">
        <f>BB55</f>
        <v>15000</v>
      </c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>
        <f>BX55</f>
        <v>5200</v>
      </c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85">
        <f>BB54-BX54</f>
        <v>9800</v>
      </c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</row>
    <row r="55" spans="1:107" s="4" customFormat="1" ht="101.25" customHeight="1" thickBot="1">
      <c r="A55" s="159" t="s">
        <v>145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43" t="s">
        <v>97</v>
      </c>
      <c r="AG55" s="143"/>
      <c r="AH55" s="143"/>
      <c r="AI55" s="143"/>
      <c r="AJ55" s="143"/>
      <c r="AK55" s="143"/>
      <c r="AL55" s="181" t="s">
        <v>146</v>
      </c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45">
        <f>BB56</f>
        <v>15000</v>
      </c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>
        <f>BX56</f>
        <v>5200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52">
        <f>CN56</f>
        <v>9800</v>
      </c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</row>
    <row r="56" spans="1:107" s="3" customFormat="1" ht="141.75" customHeight="1">
      <c r="A56" s="159" t="s">
        <v>147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43" t="s">
        <v>97</v>
      </c>
      <c r="AG56" s="143"/>
      <c r="AH56" s="143"/>
      <c r="AI56" s="143"/>
      <c r="AJ56" s="143"/>
      <c r="AK56" s="143"/>
      <c r="AL56" s="181" t="s">
        <v>148</v>
      </c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45">
        <f>BB57</f>
        <v>15000</v>
      </c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>
        <f>BX57</f>
        <v>5200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52">
        <f>CN57</f>
        <v>9800</v>
      </c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</row>
    <row r="57" spans="1:107" s="62" customFormat="1" ht="147" customHeight="1" thickBot="1">
      <c r="A57" s="119" t="s">
        <v>147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2" t="s">
        <v>97</v>
      </c>
      <c r="AG57" s="112"/>
      <c r="AH57" s="112"/>
      <c r="AI57" s="112"/>
      <c r="AJ57" s="112"/>
      <c r="AK57" s="112"/>
      <c r="AL57" s="100" t="s">
        <v>149</v>
      </c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13">
        <v>15000</v>
      </c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>
        <v>5200</v>
      </c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4">
        <f aca="true" t="shared" si="1" ref="CN57:CN70">BB57-BX57</f>
        <v>9800</v>
      </c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</row>
    <row r="58" spans="1:107" s="65" customFormat="1" ht="105.75" customHeight="1" thickBot="1">
      <c r="A58" s="153" t="s">
        <v>163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5" t="s">
        <v>97</v>
      </c>
      <c r="AG58" s="155"/>
      <c r="AH58" s="155"/>
      <c r="AI58" s="155"/>
      <c r="AJ58" s="155"/>
      <c r="AK58" s="155"/>
      <c r="AL58" s="180" t="s">
        <v>162</v>
      </c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60">
        <f>BB59</f>
        <v>206800</v>
      </c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>
        <f>BX59</f>
        <v>105965.18</v>
      </c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251">
        <f t="shared" si="1"/>
        <v>100834.82</v>
      </c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</row>
    <row r="59" spans="1:107" s="66" customFormat="1" ht="165.75" customHeight="1" thickBot="1">
      <c r="A59" s="119" t="s">
        <v>108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2" t="s">
        <v>97</v>
      </c>
      <c r="AG59" s="112"/>
      <c r="AH59" s="112"/>
      <c r="AI59" s="112"/>
      <c r="AJ59" s="112"/>
      <c r="AK59" s="112"/>
      <c r="AL59" s="100" t="s">
        <v>106</v>
      </c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13">
        <f>BB60</f>
        <v>206800</v>
      </c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>
        <f>BX60</f>
        <v>105965.18</v>
      </c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4">
        <f t="shared" si="1"/>
        <v>100834.82</v>
      </c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</row>
    <row r="60" spans="1:107" s="66" customFormat="1" ht="148.5" customHeight="1" thickBot="1">
      <c r="A60" s="119" t="s">
        <v>109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2" t="s">
        <v>97</v>
      </c>
      <c r="AG60" s="112"/>
      <c r="AH60" s="112"/>
      <c r="AI60" s="112"/>
      <c r="AJ60" s="112"/>
      <c r="AK60" s="112"/>
      <c r="AL60" s="100" t="s">
        <v>18</v>
      </c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13">
        <f>BB61</f>
        <v>206800</v>
      </c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>
        <f>BX61</f>
        <v>105965.18</v>
      </c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4">
        <f t="shared" si="1"/>
        <v>100834.82</v>
      </c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</row>
    <row r="61" spans="1:107" s="66" customFormat="1" ht="90.75" customHeight="1" thickBot="1">
      <c r="A61" s="119" t="s">
        <v>107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2" t="s">
        <v>97</v>
      </c>
      <c r="AG61" s="112"/>
      <c r="AH61" s="112"/>
      <c r="AI61" s="112"/>
      <c r="AJ61" s="112"/>
      <c r="AK61" s="112"/>
      <c r="AL61" s="100" t="s">
        <v>105</v>
      </c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13">
        <v>206800</v>
      </c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>
        <v>105965.18</v>
      </c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4">
        <f t="shared" si="1"/>
        <v>100834.82</v>
      </c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</row>
    <row r="62" spans="1:107" s="66" customFormat="1" ht="47.25" customHeight="1" thickBot="1">
      <c r="A62" s="115" t="s">
        <v>260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04" t="s">
        <v>97</v>
      </c>
      <c r="AG62" s="104"/>
      <c r="AH62" s="104"/>
      <c r="AI62" s="104"/>
      <c r="AJ62" s="104"/>
      <c r="AK62" s="104"/>
      <c r="AL62" s="105" t="s">
        <v>259</v>
      </c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17">
        <f>BB66</f>
        <v>7500</v>
      </c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>
        <f>BX66</f>
        <v>3000</v>
      </c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6">
        <f>BB62-BX62</f>
        <v>4500</v>
      </c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</row>
    <row r="63" spans="1:107" s="66" customFormat="1" ht="88.5" customHeight="1" thickBot="1">
      <c r="A63" s="109" t="s">
        <v>288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87"/>
      <c r="AF63" s="88"/>
      <c r="AG63" s="93" t="s">
        <v>97</v>
      </c>
      <c r="AH63" s="93"/>
      <c r="AI63" s="93"/>
      <c r="AJ63" s="93"/>
      <c r="AK63" s="94"/>
      <c r="AL63" s="98" t="s">
        <v>291</v>
      </c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100"/>
      <c r="BB63" s="89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6"/>
      <c r="BX63" s="89"/>
      <c r="BY63" s="90"/>
      <c r="BZ63" s="90"/>
      <c r="CA63" s="95">
        <v>3000</v>
      </c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6"/>
      <c r="CN63" s="89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1"/>
    </row>
    <row r="64" spans="1:107" s="66" customFormat="1" ht="79.5" customHeight="1" thickBot="1">
      <c r="A64" s="109" t="s">
        <v>289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87"/>
      <c r="AF64" s="92" t="s">
        <v>97</v>
      </c>
      <c r="AG64" s="93"/>
      <c r="AH64" s="93"/>
      <c r="AI64" s="93"/>
      <c r="AJ64" s="93"/>
      <c r="AK64" s="94"/>
      <c r="AL64" s="98" t="s">
        <v>290</v>
      </c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100"/>
      <c r="BB64" s="97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6"/>
      <c r="BX64" s="89"/>
      <c r="BY64" s="90"/>
      <c r="BZ64" s="95">
        <v>3000</v>
      </c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6"/>
      <c r="CN64" s="89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1"/>
    </row>
    <row r="65" spans="1:107" s="66" customFormat="1" ht="64.5" customHeight="1" thickBot="1">
      <c r="A65" s="109" t="s">
        <v>261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1"/>
      <c r="AF65" s="92" t="s">
        <v>97</v>
      </c>
      <c r="AG65" s="93"/>
      <c r="AH65" s="93"/>
      <c r="AI65" s="93"/>
      <c r="AJ65" s="93"/>
      <c r="AK65" s="94"/>
      <c r="AL65" s="98" t="s">
        <v>258</v>
      </c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100"/>
      <c r="BB65" s="97">
        <f>BB66</f>
        <v>7500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6"/>
      <c r="BX65" s="97">
        <f>BX66</f>
        <v>3000</v>
      </c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6"/>
      <c r="CN65" s="97">
        <f>BB65-BX65</f>
        <v>4500</v>
      </c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118"/>
    </row>
    <row r="66" spans="1:107" s="66" customFormat="1" ht="156.75" customHeight="1" thickBot="1">
      <c r="A66" s="109" t="s">
        <v>266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1"/>
      <c r="AF66" s="112" t="s">
        <v>97</v>
      </c>
      <c r="AG66" s="112"/>
      <c r="AH66" s="112"/>
      <c r="AI66" s="112"/>
      <c r="AJ66" s="112"/>
      <c r="AK66" s="112"/>
      <c r="AL66" s="100" t="s">
        <v>265</v>
      </c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13">
        <v>7500</v>
      </c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>
        <v>3000</v>
      </c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4">
        <f>BB66-BX66</f>
        <v>4500</v>
      </c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</row>
    <row r="67" spans="1:107" s="66" customFormat="1" ht="66" customHeight="1" thickBot="1">
      <c r="A67" s="115" t="s">
        <v>248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04" t="s">
        <v>97</v>
      </c>
      <c r="AG67" s="104"/>
      <c r="AH67" s="104"/>
      <c r="AI67" s="104"/>
      <c r="AJ67" s="104"/>
      <c r="AK67" s="104"/>
      <c r="AL67" s="105" t="s">
        <v>255</v>
      </c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17">
        <v>100000</v>
      </c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>
        <v>100000</v>
      </c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6">
        <f t="shared" si="1"/>
        <v>0</v>
      </c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</row>
    <row r="68" spans="1:107" s="66" customFormat="1" ht="54.75" customHeight="1" thickBot="1">
      <c r="A68" s="119" t="s">
        <v>262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2" t="s">
        <v>97</v>
      </c>
      <c r="AG68" s="112"/>
      <c r="AH68" s="112"/>
      <c r="AI68" s="112"/>
      <c r="AJ68" s="112"/>
      <c r="AK68" s="112"/>
      <c r="AL68" s="100" t="s">
        <v>256</v>
      </c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13">
        <f>BB69</f>
        <v>100000</v>
      </c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>
        <f>BX69</f>
        <v>100000</v>
      </c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4">
        <f t="shared" si="1"/>
        <v>0</v>
      </c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</row>
    <row r="69" spans="1:107" s="66" customFormat="1" ht="90.75" customHeight="1" thickBot="1">
      <c r="A69" s="119" t="s">
        <v>263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2" t="s">
        <v>97</v>
      </c>
      <c r="AG69" s="112"/>
      <c r="AH69" s="112"/>
      <c r="AI69" s="112"/>
      <c r="AJ69" s="112"/>
      <c r="AK69" s="112"/>
      <c r="AL69" s="100" t="s">
        <v>257</v>
      </c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13">
        <v>100000</v>
      </c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>
        <v>100000</v>
      </c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4">
        <f>BB69-BX69</f>
        <v>0</v>
      </c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</row>
    <row r="70" spans="1:107" s="2" customFormat="1" ht="85.5" customHeight="1" thickBot="1">
      <c r="A70" s="176" t="s">
        <v>152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7" t="s">
        <v>97</v>
      </c>
      <c r="AG70" s="177"/>
      <c r="AH70" s="177"/>
      <c r="AI70" s="177"/>
      <c r="AJ70" s="177"/>
      <c r="AK70" s="177"/>
      <c r="AL70" s="178" t="s">
        <v>192</v>
      </c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4">
        <f>BB71+BB77+BB82</f>
        <v>6862700</v>
      </c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>
        <f>BX71+BX77+BX82</f>
        <v>5878583.52</v>
      </c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5">
        <f t="shared" si="1"/>
        <v>984116.4800000004</v>
      </c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</row>
    <row r="71" spans="1:107" s="64" customFormat="1" ht="66.75" customHeight="1" thickBot="1">
      <c r="A71" s="158" t="s">
        <v>153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79" t="s">
        <v>97</v>
      </c>
      <c r="AG71" s="179"/>
      <c r="AH71" s="179"/>
      <c r="AI71" s="179"/>
      <c r="AJ71" s="179"/>
      <c r="AK71" s="179"/>
      <c r="AL71" s="156" t="s">
        <v>169</v>
      </c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7">
        <f>BB72+BB75</f>
        <v>4947200</v>
      </c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>
        <f>BX74+BX76</f>
        <v>4745400</v>
      </c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>
        <f>CN74+CN76</f>
        <v>201800</v>
      </c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</row>
    <row r="72" spans="1:107" s="3" customFormat="1" ht="65.25" customHeight="1" thickBot="1">
      <c r="A72" s="159" t="s">
        <v>154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43" t="s">
        <v>97</v>
      </c>
      <c r="AG72" s="143"/>
      <c r="AH72" s="143"/>
      <c r="AI72" s="143"/>
      <c r="AJ72" s="143"/>
      <c r="AK72" s="143"/>
      <c r="AL72" s="144" t="s">
        <v>205</v>
      </c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5">
        <f>BB74</f>
        <v>4782100</v>
      </c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>
        <f>BX74</f>
        <v>4648800</v>
      </c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6">
        <f>BB72-BX72</f>
        <v>133300</v>
      </c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</row>
    <row r="73" spans="1:107" s="2" customFormat="1" ht="15" customHeight="1" hidden="1">
      <c r="A73" s="154" t="s">
        <v>155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5" t="s">
        <v>97</v>
      </c>
      <c r="AG73" s="155"/>
      <c r="AH73" s="155"/>
      <c r="AI73" s="155"/>
      <c r="AJ73" s="155"/>
      <c r="AK73" s="155"/>
      <c r="AL73" s="173" t="s">
        <v>156</v>
      </c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60">
        <v>2273200</v>
      </c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46">
        <f>BB73-BX73</f>
        <v>2273200</v>
      </c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</row>
    <row r="74" spans="1:107" s="4" customFormat="1" ht="89.25" customHeight="1">
      <c r="A74" s="163" t="s">
        <v>206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5"/>
      <c r="AF74" s="170" t="s">
        <v>157</v>
      </c>
      <c r="AG74" s="171"/>
      <c r="AH74" s="171"/>
      <c r="AI74" s="171"/>
      <c r="AJ74" s="171"/>
      <c r="AK74" s="172"/>
      <c r="AL74" s="144" t="s">
        <v>204</v>
      </c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5">
        <v>4782100</v>
      </c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>
        <v>4648800</v>
      </c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6">
        <f>BB74-BX74</f>
        <v>133300</v>
      </c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</row>
    <row r="75" spans="1:107" s="64" customFormat="1" ht="84" customHeight="1" thickBot="1">
      <c r="A75" s="168" t="s">
        <v>230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9" t="s">
        <v>97</v>
      </c>
      <c r="AG75" s="169"/>
      <c r="AH75" s="169"/>
      <c r="AI75" s="169"/>
      <c r="AJ75" s="169"/>
      <c r="AK75" s="169"/>
      <c r="AL75" s="161" t="s">
        <v>227</v>
      </c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2">
        <f>BB76</f>
        <v>165100</v>
      </c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0">
        <f>BX76</f>
        <v>96600</v>
      </c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>
        <f>CN76</f>
        <v>68500</v>
      </c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</row>
    <row r="76" spans="1:107" s="3" customFormat="1" ht="96.75" customHeight="1" thickBot="1">
      <c r="A76" s="159" t="s">
        <v>229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43" t="s">
        <v>97</v>
      </c>
      <c r="AG76" s="143"/>
      <c r="AH76" s="143"/>
      <c r="AI76" s="143"/>
      <c r="AJ76" s="143"/>
      <c r="AK76" s="143"/>
      <c r="AL76" s="144" t="s">
        <v>228</v>
      </c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5">
        <v>165100</v>
      </c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>
        <v>96600</v>
      </c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6">
        <f>BB76-BX76</f>
        <v>68500</v>
      </c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</row>
    <row r="77" spans="1:107" s="64" customFormat="1" ht="69" customHeight="1" thickBot="1">
      <c r="A77" s="168" t="s">
        <v>158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9" t="s">
        <v>97</v>
      </c>
      <c r="AG77" s="169"/>
      <c r="AH77" s="169"/>
      <c r="AI77" s="169"/>
      <c r="AJ77" s="169"/>
      <c r="AK77" s="169"/>
      <c r="AL77" s="161" t="s">
        <v>176</v>
      </c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2">
        <f>BB78+BB80</f>
        <v>117800</v>
      </c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0">
        <f>BX80+BX78</f>
        <v>54595.29</v>
      </c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>
        <f>CN80+CN78</f>
        <v>63204.71</v>
      </c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</row>
    <row r="78" spans="1:107" s="62" customFormat="1" ht="96.75" customHeight="1" thickBot="1">
      <c r="A78" s="166" t="s">
        <v>160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7" t="s">
        <v>97</v>
      </c>
      <c r="AG78" s="167"/>
      <c r="AH78" s="167"/>
      <c r="AI78" s="167"/>
      <c r="AJ78" s="167"/>
      <c r="AK78" s="167"/>
      <c r="AL78" s="100" t="s">
        <v>170</v>
      </c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46">
        <v>200</v>
      </c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13">
        <v>200</v>
      </c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46">
        <f aca="true" t="shared" si="2" ref="CN78:CN84">BB78-BX78</f>
        <v>0</v>
      </c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</row>
    <row r="79" spans="1:107" s="66" customFormat="1" ht="97.5" customHeight="1" thickBot="1">
      <c r="A79" s="119" t="s">
        <v>151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2" t="s">
        <v>97</v>
      </c>
      <c r="AG79" s="112"/>
      <c r="AH79" s="112"/>
      <c r="AI79" s="112"/>
      <c r="AJ79" s="112"/>
      <c r="AK79" s="112"/>
      <c r="AL79" s="100" t="s">
        <v>171</v>
      </c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13">
        <v>200</v>
      </c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>
        <v>200</v>
      </c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46">
        <f t="shared" si="2"/>
        <v>0</v>
      </c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</row>
    <row r="80" spans="1:107" s="3" customFormat="1" ht="84.75" customHeight="1" thickBot="1">
      <c r="A80" s="159" t="s">
        <v>159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43" t="s">
        <v>97</v>
      </c>
      <c r="AG80" s="143"/>
      <c r="AH80" s="143"/>
      <c r="AI80" s="143"/>
      <c r="AJ80" s="143"/>
      <c r="AK80" s="143"/>
      <c r="AL80" s="100" t="s">
        <v>172</v>
      </c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45">
        <f>BB81</f>
        <v>117600</v>
      </c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52">
        <v>54395.29</v>
      </c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46">
        <f t="shared" si="2"/>
        <v>63204.71</v>
      </c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</row>
    <row r="81" spans="1:107" s="66" customFormat="1" ht="90" customHeight="1" thickBot="1">
      <c r="A81" s="119" t="s">
        <v>150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2" t="s">
        <v>97</v>
      </c>
      <c r="AG81" s="112"/>
      <c r="AH81" s="112"/>
      <c r="AI81" s="112"/>
      <c r="AJ81" s="112"/>
      <c r="AK81" s="112"/>
      <c r="AL81" s="100" t="s">
        <v>173</v>
      </c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13">
        <v>117600</v>
      </c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>
        <v>45503.82</v>
      </c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46">
        <f t="shared" si="2"/>
        <v>72096.18</v>
      </c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</row>
    <row r="82" spans="1:107" s="86" customFormat="1" ht="59.25" customHeight="1" thickBot="1">
      <c r="A82" s="127" t="s">
        <v>217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9"/>
      <c r="AF82" s="254" t="s">
        <v>97</v>
      </c>
      <c r="AG82" s="255"/>
      <c r="AH82" s="255"/>
      <c r="AI82" s="255"/>
      <c r="AJ82" s="255"/>
      <c r="AK82" s="256"/>
      <c r="AL82" s="133" t="s">
        <v>214</v>
      </c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5"/>
      <c r="BB82" s="136">
        <f>BB83</f>
        <v>1797700</v>
      </c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8"/>
      <c r="BX82" s="136">
        <f>BX83</f>
        <v>1078588.23</v>
      </c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8"/>
      <c r="CN82" s="139">
        <f t="shared" si="2"/>
        <v>719111.77</v>
      </c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1"/>
    </row>
    <row r="83" spans="1:107" s="62" customFormat="1" ht="59.25" customHeight="1" thickBot="1">
      <c r="A83" s="109" t="s">
        <v>218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1"/>
      <c r="AF83" s="121" t="s">
        <v>97</v>
      </c>
      <c r="AG83" s="122"/>
      <c r="AH83" s="122"/>
      <c r="AI83" s="122"/>
      <c r="AJ83" s="122"/>
      <c r="AK83" s="123"/>
      <c r="AL83" s="98" t="s">
        <v>215</v>
      </c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100"/>
      <c r="BB83" s="97">
        <f>BB84</f>
        <v>1797700</v>
      </c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6"/>
      <c r="BX83" s="97">
        <f>BX84</f>
        <v>1078588.23</v>
      </c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6"/>
      <c r="CN83" s="124">
        <f t="shared" si="2"/>
        <v>719111.77</v>
      </c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6"/>
    </row>
    <row r="84" spans="1:107" s="62" customFormat="1" ht="59.25" customHeight="1" thickBot="1">
      <c r="A84" s="109" t="s">
        <v>219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1"/>
      <c r="AF84" s="121" t="s">
        <v>97</v>
      </c>
      <c r="AG84" s="122"/>
      <c r="AH84" s="122"/>
      <c r="AI84" s="122"/>
      <c r="AJ84" s="122"/>
      <c r="AK84" s="123"/>
      <c r="AL84" s="98" t="s">
        <v>216</v>
      </c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100"/>
      <c r="BB84" s="97">
        <v>1797700</v>
      </c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6"/>
      <c r="BX84" s="97">
        <v>1078588.23</v>
      </c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6"/>
      <c r="CN84" s="124">
        <f t="shared" si="2"/>
        <v>719111.77</v>
      </c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6"/>
    </row>
    <row r="85" spans="1:107" s="86" customFormat="1" ht="59.25" customHeight="1" thickBot="1">
      <c r="A85" s="127" t="s">
        <v>243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9"/>
      <c r="AF85" s="130" t="s">
        <v>97</v>
      </c>
      <c r="AG85" s="131"/>
      <c r="AH85" s="131"/>
      <c r="AI85" s="131"/>
      <c r="AJ85" s="131"/>
      <c r="AK85" s="132"/>
      <c r="AL85" s="133" t="s">
        <v>241</v>
      </c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5"/>
      <c r="BB85" s="136">
        <f>BB86</f>
        <v>0</v>
      </c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8"/>
      <c r="BX85" s="136">
        <f>BX86</f>
        <v>0</v>
      </c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8"/>
      <c r="CN85" s="139" t="s">
        <v>114</v>
      </c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1"/>
    </row>
    <row r="86" spans="1:107" s="62" customFormat="1" ht="59.25" customHeight="1" thickBot="1">
      <c r="A86" s="109" t="s">
        <v>242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1"/>
      <c r="AF86" s="121" t="s">
        <v>97</v>
      </c>
      <c r="AG86" s="122"/>
      <c r="AH86" s="122"/>
      <c r="AI86" s="122"/>
      <c r="AJ86" s="122"/>
      <c r="AK86" s="123"/>
      <c r="AL86" s="98" t="s">
        <v>240</v>
      </c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100"/>
      <c r="BB86" s="97">
        <f>BB87</f>
        <v>0</v>
      </c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6"/>
      <c r="BX86" s="97">
        <f>BX87</f>
        <v>0</v>
      </c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6"/>
      <c r="CN86" s="124" t="s">
        <v>114</v>
      </c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6"/>
    </row>
    <row r="87" spans="1:107" s="62" customFormat="1" ht="59.25" customHeight="1" thickBot="1">
      <c r="A87" s="109" t="s">
        <v>242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1"/>
      <c r="AF87" s="121" t="s">
        <v>97</v>
      </c>
      <c r="AG87" s="122"/>
      <c r="AH87" s="122"/>
      <c r="AI87" s="122"/>
      <c r="AJ87" s="122"/>
      <c r="AK87" s="123"/>
      <c r="AL87" s="98" t="s">
        <v>239</v>
      </c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100"/>
      <c r="BB87" s="97">
        <v>0</v>
      </c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6"/>
      <c r="BX87" s="97">
        <v>0</v>
      </c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6"/>
      <c r="CN87" s="124" t="s">
        <v>114</v>
      </c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6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spans="38:53" ht="25.5"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  <row r="98" spans="38:53" ht="25.5"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</row>
    <row r="99" spans="38:53" ht="25.5"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</row>
    <row r="100" spans="38:53" ht="25.5"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</row>
    <row r="101" spans="38:53" ht="25.5"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</row>
    <row r="102" spans="38:53" ht="25.5"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</row>
    <row r="103" spans="38:53" ht="25.5"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</row>
    <row r="104" spans="38:53" ht="25.5"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</row>
    <row r="105" spans="38:53" ht="25.5"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</row>
  </sheetData>
  <sheetProtection selectLockedCells="1" selectUnlockedCells="1"/>
  <mergeCells count="455">
    <mergeCell ref="A31:AE31"/>
    <mergeCell ref="AF31:AK31"/>
    <mergeCell ref="AL31:BA31"/>
    <mergeCell ref="BB31:BW31"/>
    <mergeCell ref="BX31:CM31"/>
    <mergeCell ref="CN31:DC31"/>
    <mergeCell ref="A84:AE84"/>
    <mergeCell ref="AF84:AK84"/>
    <mergeCell ref="AL84:BA84"/>
    <mergeCell ref="BB84:BW84"/>
    <mergeCell ref="BX84:CM84"/>
    <mergeCell ref="CN84:DC84"/>
    <mergeCell ref="A83:AE83"/>
    <mergeCell ref="AF83:AK83"/>
    <mergeCell ref="AL83:BA83"/>
    <mergeCell ref="BB83:BW83"/>
    <mergeCell ref="BX83:CM83"/>
    <mergeCell ref="CN83:DC83"/>
    <mergeCell ref="BB49:BW49"/>
    <mergeCell ref="BX49:CM49"/>
    <mergeCell ref="CN49:DC49"/>
    <mergeCell ref="A82:AE82"/>
    <mergeCell ref="AF82:AK82"/>
    <mergeCell ref="AL82:BA82"/>
    <mergeCell ref="BB82:BW82"/>
    <mergeCell ref="BX82:CM82"/>
    <mergeCell ref="CN82:DC82"/>
    <mergeCell ref="A30:AE30"/>
    <mergeCell ref="AF30:AK30"/>
    <mergeCell ref="AL30:BA30"/>
    <mergeCell ref="BB30:BW30"/>
    <mergeCell ref="BX30:CM30"/>
    <mergeCell ref="CN30:DC30"/>
    <mergeCell ref="A32:AE32"/>
    <mergeCell ref="AF32:AK32"/>
    <mergeCell ref="AL32:BA32"/>
    <mergeCell ref="BB32:BW32"/>
    <mergeCell ref="BX32:CM32"/>
    <mergeCell ref="CN32:DC32"/>
    <mergeCell ref="CN45:DC45"/>
    <mergeCell ref="A81:AE81"/>
    <mergeCell ref="AF81:AK81"/>
    <mergeCell ref="AL81:BA81"/>
    <mergeCell ref="BB81:BW81"/>
    <mergeCell ref="BX81:CM81"/>
    <mergeCell ref="CN81:DC81"/>
    <mergeCell ref="A49:AE49"/>
    <mergeCell ref="AF49:AK49"/>
    <mergeCell ref="AL49:BA49"/>
    <mergeCell ref="CN42:DC42"/>
    <mergeCell ref="AL42:BA42"/>
    <mergeCell ref="AL37:BA37"/>
    <mergeCell ref="BX60:CM60"/>
    <mergeCell ref="CN60:DC60"/>
    <mergeCell ref="BX61:CM61"/>
    <mergeCell ref="CN61:DC61"/>
    <mergeCell ref="CN37:DC37"/>
    <mergeCell ref="CN39:DC39"/>
    <mergeCell ref="BX39:CM39"/>
    <mergeCell ref="CD7:CM7"/>
    <mergeCell ref="CN7:DC7"/>
    <mergeCell ref="A9:BW9"/>
    <mergeCell ref="CE9:CM9"/>
    <mergeCell ref="CN9:DC9"/>
    <mergeCell ref="CN10:DC10"/>
    <mergeCell ref="CN58:DC58"/>
    <mergeCell ref="BB42:BW42"/>
    <mergeCell ref="BX43:CM43"/>
    <mergeCell ref="CN43:DC43"/>
    <mergeCell ref="BB48:BW48"/>
    <mergeCell ref="BX48:CM48"/>
    <mergeCell ref="CN48:DC48"/>
    <mergeCell ref="BX45:CM45"/>
    <mergeCell ref="BB47:BW47"/>
    <mergeCell ref="CN47:DC47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3:DC33"/>
    <mergeCell ref="BX34:CM34"/>
    <mergeCell ref="BX36:CM36"/>
    <mergeCell ref="CN36:DC36"/>
    <mergeCell ref="BX35:CM35"/>
    <mergeCell ref="CN35:DC35"/>
    <mergeCell ref="CN34:DC34"/>
    <mergeCell ref="AF48:AK48"/>
    <mergeCell ref="A46:AE46"/>
    <mergeCell ref="AF46:AK46"/>
    <mergeCell ref="A47:AE47"/>
    <mergeCell ref="AF47:AK47"/>
    <mergeCell ref="BX33:CM33"/>
    <mergeCell ref="AL43:BA43"/>
    <mergeCell ref="BX37:CM37"/>
    <mergeCell ref="AL47:BA47"/>
    <mergeCell ref="AL46:BA46"/>
    <mergeCell ref="BB46:BW46"/>
    <mergeCell ref="A34:AE34"/>
    <mergeCell ref="AF34:AK34"/>
    <mergeCell ref="AL34:BA34"/>
    <mergeCell ref="BB34:BW34"/>
    <mergeCell ref="AF37:AK37"/>
    <mergeCell ref="A40:AE40"/>
    <mergeCell ref="AF40:AK40"/>
    <mergeCell ref="A33:AE33"/>
    <mergeCell ref="AF33:AK33"/>
    <mergeCell ref="AL33:BA33"/>
    <mergeCell ref="BB33:BW33"/>
    <mergeCell ref="A35:AE35"/>
    <mergeCell ref="AF35:AK35"/>
    <mergeCell ref="AL35:BA35"/>
    <mergeCell ref="BB35:BW35"/>
    <mergeCell ref="A36:AE36"/>
    <mergeCell ref="AF36:AK36"/>
    <mergeCell ref="AL36:BA36"/>
    <mergeCell ref="BB36:BW36"/>
    <mergeCell ref="A39:AE39"/>
    <mergeCell ref="AF39:AK39"/>
    <mergeCell ref="AL39:BA39"/>
    <mergeCell ref="BB39:BW39"/>
    <mergeCell ref="A37:AE37"/>
    <mergeCell ref="BB37:BW37"/>
    <mergeCell ref="AL40:BA40"/>
    <mergeCell ref="BB40:BW40"/>
    <mergeCell ref="CN40:DC40"/>
    <mergeCell ref="CN41:DC41"/>
    <mergeCell ref="A41:AE41"/>
    <mergeCell ref="AF41:AK41"/>
    <mergeCell ref="BX41:CM41"/>
    <mergeCell ref="BX40:CM40"/>
    <mergeCell ref="A42:AE42"/>
    <mergeCell ref="AF42:AK42"/>
    <mergeCell ref="BB41:BW41"/>
    <mergeCell ref="BX44:CM44"/>
    <mergeCell ref="CN44:DC44"/>
    <mergeCell ref="A43:AE43"/>
    <mergeCell ref="AF43:AK43"/>
    <mergeCell ref="AL41:BA41"/>
    <mergeCell ref="BB43:BW43"/>
    <mergeCell ref="BX42:CM42"/>
    <mergeCell ref="A44:AE44"/>
    <mergeCell ref="AF44:AK44"/>
    <mergeCell ref="A45:AD45"/>
    <mergeCell ref="AF45:AK45"/>
    <mergeCell ref="AL45:BA45"/>
    <mergeCell ref="BB45:BW45"/>
    <mergeCell ref="AL44:BA44"/>
    <mergeCell ref="BB44:BW44"/>
    <mergeCell ref="A51:AE51"/>
    <mergeCell ref="AF51:AK51"/>
    <mergeCell ref="AL51:BA51"/>
    <mergeCell ref="BB51:BW51"/>
    <mergeCell ref="AL48:BA48"/>
    <mergeCell ref="A50:AE50"/>
    <mergeCell ref="AF50:AK50"/>
    <mergeCell ref="AL50:BA50"/>
    <mergeCell ref="BB50:BW50"/>
    <mergeCell ref="A48:AE48"/>
    <mergeCell ref="A53:AE53"/>
    <mergeCell ref="AF53:AK53"/>
    <mergeCell ref="BX52:CM52"/>
    <mergeCell ref="CN52:DC52"/>
    <mergeCell ref="A52:AE52"/>
    <mergeCell ref="AF52:AK52"/>
    <mergeCell ref="AL52:BA52"/>
    <mergeCell ref="BB52:BW52"/>
    <mergeCell ref="AL53:BA53"/>
    <mergeCell ref="BB53:BW53"/>
    <mergeCell ref="A54:AE54"/>
    <mergeCell ref="AF54:AK54"/>
    <mergeCell ref="AL54:BA54"/>
    <mergeCell ref="BB54:BW54"/>
    <mergeCell ref="BX54:CM54"/>
    <mergeCell ref="CN54:DC54"/>
    <mergeCell ref="A56:AE56"/>
    <mergeCell ref="AF56:AK56"/>
    <mergeCell ref="AL56:BA56"/>
    <mergeCell ref="BB56:BW56"/>
    <mergeCell ref="AL55:BA55"/>
    <mergeCell ref="BB55:BW55"/>
    <mergeCell ref="AF71:AK71"/>
    <mergeCell ref="AF58:AK58"/>
    <mergeCell ref="AL58:BA58"/>
    <mergeCell ref="BX55:CM55"/>
    <mergeCell ref="BX56:CM56"/>
    <mergeCell ref="AL57:BA57"/>
    <mergeCell ref="BB57:BW57"/>
    <mergeCell ref="BB58:BW58"/>
    <mergeCell ref="BX58:CM58"/>
    <mergeCell ref="AF55:AK55"/>
    <mergeCell ref="A69:AE69"/>
    <mergeCell ref="AF69:AK69"/>
    <mergeCell ref="AL69:BA69"/>
    <mergeCell ref="BB69:BW69"/>
    <mergeCell ref="A70:AE70"/>
    <mergeCell ref="AF70:AK70"/>
    <mergeCell ref="AL70:BA70"/>
    <mergeCell ref="BB70:BW70"/>
    <mergeCell ref="CN75:DC75"/>
    <mergeCell ref="CN69:DC69"/>
    <mergeCell ref="BX70:CM70"/>
    <mergeCell ref="CN70:DC70"/>
    <mergeCell ref="CN71:DC71"/>
    <mergeCell ref="CN72:DC72"/>
    <mergeCell ref="BX69:CM69"/>
    <mergeCell ref="BX71:CM71"/>
    <mergeCell ref="AF75:AK75"/>
    <mergeCell ref="CN74:DC74"/>
    <mergeCell ref="BX73:CM73"/>
    <mergeCell ref="BX77:CM77"/>
    <mergeCell ref="CN77:DC77"/>
    <mergeCell ref="AF74:AK74"/>
    <mergeCell ref="AL73:BA73"/>
    <mergeCell ref="AL75:BA75"/>
    <mergeCell ref="BB75:BW75"/>
    <mergeCell ref="BX75:CM75"/>
    <mergeCell ref="BX79:CM79"/>
    <mergeCell ref="A74:AE74"/>
    <mergeCell ref="BX74:CM74"/>
    <mergeCell ref="AL78:BA78"/>
    <mergeCell ref="BB78:BW78"/>
    <mergeCell ref="A78:AE78"/>
    <mergeCell ref="AF78:AK78"/>
    <mergeCell ref="A77:AE77"/>
    <mergeCell ref="AF77:AK77"/>
    <mergeCell ref="A75:AE75"/>
    <mergeCell ref="A76:AE76"/>
    <mergeCell ref="CN73:DC73"/>
    <mergeCell ref="BX80:CM80"/>
    <mergeCell ref="BB74:BW74"/>
    <mergeCell ref="A79:AE79"/>
    <mergeCell ref="AF79:AK79"/>
    <mergeCell ref="A80:AE80"/>
    <mergeCell ref="AF80:AK80"/>
    <mergeCell ref="CN79:DC79"/>
    <mergeCell ref="BX78:CM78"/>
    <mergeCell ref="CN80:DC80"/>
    <mergeCell ref="AL80:BA80"/>
    <mergeCell ref="BB80:BW80"/>
    <mergeCell ref="BB73:BW73"/>
    <mergeCell ref="AL77:BA77"/>
    <mergeCell ref="BB77:BW77"/>
    <mergeCell ref="AL74:BA74"/>
    <mergeCell ref="CN78:DC78"/>
    <mergeCell ref="AL79:BA79"/>
    <mergeCell ref="BB79:BW79"/>
    <mergeCell ref="A73:AE73"/>
    <mergeCell ref="AF73:AK73"/>
    <mergeCell ref="BB72:BW72"/>
    <mergeCell ref="AL71:BA71"/>
    <mergeCell ref="BB71:BW71"/>
    <mergeCell ref="BX72:CM72"/>
    <mergeCell ref="A71:AE71"/>
    <mergeCell ref="A72:AE72"/>
    <mergeCell ref="AF72:AK72"/>
    <mergeCell ref="AL72:BA72"/>
    <mergeCell ref="CN53:DC53"/>
    <mergeCell ref="CN59:DC59"/>
    <mergeCell ref="A57:AE57"/>
    <mergeCell ref="AF57:AK57"/>
    <mergeCell ref="A58:AE58"/>
    <mergeCell ref="BB60:BW60"/>
    <mergeCell ref="CN55:DC55"/>
    <mergeCell ref="CN56:DC56"/>
    <mergeCell ref="BB59:BW59"/>
    <mergeCell ref="A55:AE55"/>
    <mergeCell ref="A61:AE61"/>
    <mergeCell ref="AF61:AK61"/>
    <mergeCell ref="AL61:BA61"/>
    <mergeCell ref="BB61:BW61"/>
    <mergeCell ref="AL59:BA59"/>
    <mergeCell ref="A59:AE59"/>
    <mergeCell ref="A60:AE60"/>
    <mergeCell ref="AF60:AK60"/>
    <mergeCell ref="CN50:DC50"/>
    <mergeCell ref="BX46:CM46"/>
    <mergeCell ref="CN46:DC46"/>
    <mergeCell ref="BX47:CM47"/>
    <mergeCell ref="BX59:CM59"/>
    <mergeCell ref="BX51:CM51"/>
    <mergeCell ref="CN51:DC51"/>
    <mergeCell ref="BX57:CM57"/>
    <mergeCell ref="CN57:DC57"/>
    <mergeCell ref="BX53:CM53"/>
    <mergeCell ref="A24:AE24"/>
    <mergeCell ref="AF24:AK24"/>
    <mergeCell ref="AL24:BA24"/>
    <mergeCell ref="BB24:BW24"/>
    <mergeCell ref="BX24:CM24"/>
    <mergeCell ref="CN24:DC24"/>
    <mergeCell ref="AF76:AK76"/>
    <mergeCell ref="AL76:BA76"/>
    <mergeCell ref="BB76:BW76"/>
    <mergeCell ref="BX76:CM76"/>
    <mergeCell ref="CN76:DC76"/>
    <mergeCell ref="A25:AE25"/>
    <mergeCell ref="AF25:AK25"/>
    <mergeCell ref="AL25:BA25"/>
    <mergeCell ref="BB25:BW25"/>
    <mergeCell ref="BX25:CM25"/>
    <mergeCell ref="CN25:DC25"/>
    <mergeCell ref="A27:AE27"/>
    <mergeCell ref="AF27:AK27"/>
    <mergeCell ref="AL27:BA27"/>
    <mergeCell ref="BB27:BW27"/>
    <mergeCell ref="BX27:CM27"/>
    <mergeCell ref="CN27:DC27"/>
    <mergeCell ref="A26:AE26"/>
    <mergeCell ref="AF26:AK26"/>
    <mergeCell ref="AL26:BA26"/>
    <mergeCell ref="A85:AE85"/>
    <mergeCell ref="AF85:AK85"/>
    <mergeCell ref="AL85:BA85"/>
    <mergeCell ref="BB85:BW85"/>
    <mergeCell ref="BX85:CM85"/>
    <mergeCell ref="CN85:DC85"/>
    <mergeCell ref="BB86:BW86"/>
    <mergeCell ref="BX86:CM86"/>
    <mergeCell ref="CN86:DC86"/>
    <mergeCell ref="BB26:BW26"/>
    <mergeCell ref="BX26:CM26"/>
    <mergeCell ref="CN26:DC26"/>
    <mergeCell ref="CN68:DC68"/>
    <mergeCell ref="BB29:BW29"/>
    <mergeCell ref="BX29:CM29"/>
    <mergeCell ref="CN29:DC29"/>
    <mergeCell ref="CN38:DC38"/>
    <mergeCell ref="A87:AE87"/>
    <mergeCell ref="AF87:AK87"/>
    <mergeCell ref="AL87:BA87"/>
    <mergeCell ref="BB87:BW87"/>
    <mergeCell ref="BX87:CM87"/>
    <mergeCell ref="CN87:DC87"/>
    <mergeCell ref="A86:AE86"/>
    <mergeCell ref="AF86:AK86"/>
    <mergeCell ref="AL86:BA86"/>
    <mergeCell ref="BB62:BW62"/>
    <mergeCell ref="BX62:CM62"/>
    <mergeCell ref="AL64:BA64"/>
    <mergeCell ref="AG63:AK63"/>
    <mergeCell ref="A38:AE38"/>
    <mergeCell ref="AF38:AK38"/>
    <mergeCell ref="AL38:BA38"/>
    <mergeCell ref="BB38:BW38"/>
    <mergeCell ref="BX38:CM38"/>
    <mergeCell ref="BX50:CM50"/>
    <mergeCell ref="CN65:DC65"/>
    <mergeCell ref="A68:AE68"/>
    <mergeCell ref="AF68:AK68"/>
    <mergeCell ref="AL68:BA68"/>
    <mergeCell ref="BB68:BW68"/>
    <mergeCell ref="BX68:CM68"/>
    <mergeCell ref="AF65:AK65"/>
    <mergeCell ref="AL65:BA65"/>
    <mergeCell ref="BB65:BW65"/>
    <mergeCell ref="BX65:CM65"/>
    <mergeCell ref="CN62:DC62"/>
    <mergeCell ref="A67:AE67"/>
    <mergeCell ref="AF67:AK67"/>
    <mergeCell ref="AL67:BA67"/>
    <mergeCell ref="BB67:BW67"/>
    <mergeCell ref="BX67:CM67"/>
    <mergeCell ref="CN67:DC67"/>
    <mergeCell ref="A65:AE65"/>
    <mergeCell ref="A64:AD64"/>
    <mergeCell ref="A63:AD63"/>
    <mergeCell ref="BB28:BW28"/>
    <mergeCell ref="BX28:CM28"/>
    <mergeCell ref="CN28:DC28"/>
    <mergeCell ref="A66:AE66"/>
    <mergeCell ref="AF66:AK66"/>
    <mergeCell ref="AL66:BA66"/>
    <mergeCell ref="BB66:BW66"/>
    <mergeCell ref="BX66:CM66"/>
    <mergeCell ref="CN66:DC66"/>
    <mergeCell ref="A62:AE62"/>
    <mergeCell ref="A28:AE28"/>
    <mergeCell ref="AF28:AK28"/>
    <mergeCell ref="AL28:BA28"/>
    <mergeCell ref="AF62:AK62"/>
    <mergeCell ref="AL62:BA62"/>
    <mergeCell ref="A29:AE29"/>
    <mergeCell ref="AF59:AK59"/>
    <mergeCell ref="AL60:BA60"/>
    <mergeCell ref="AF29:AK29"/>
    <mergeCell ref="AL29:BA29"/>
    <mergeCell ref="AF64:AK64"/>
    <mergeCell ref="CA63:CM63"/>
    <mergeCell ref="BZ64:CM64"/>
    <mergeCell ref="BB64:BW64"/>
    <mergeCell ref="BC63:BW63"/>
    <mergeCell ref="AL63:BA63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6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37"/>
  <sheetViews>
    <sheetView view="pageBreakPreview" zoomScale="50" zoomScaleNormal="75" zoomScaleSheetLayoutView="50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8" sqref="BW8:CG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317" t="s">
        <v>1</v>
      </c>
      <c r="CI2" s="317"/>
      <c r="CJ2" s="317"/>
      <c r="CK2" s="317"/>
      <c r="CL2" s="317"/>
      <c r="CM2" s="317"/>
      <c r="CN2" s="317"/>
      <c r="CO2" s="317"/>
      <c r="CP2" s="317"/>
      <c r="CQ2" s="317"/>
    </row>
    <row r="3" spans="1:107" ht="18.7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319" t="s">
        <v>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20" t="s">
        <v>91</v>
      </c>
      <c r="AF5" s="320"/>
      <c r="AG5" s="320"/>
      <c r="AH5" s="320"/>
      <c r="AI5" s="320"/>
      <c r="AJ5" s="320"/>
      <c r="AK5" s="320" t="s">
        <v>4</v>
      </c>
      <c r="AL5" s="320"/>
      <c r="AM5" s="320"/>
      <c r="AN5" s="320"/>
      <c r="AO5" s="320"/>
      <c r="AP5" s="320"/>
      <c r="AQ5" s="320"/>
      <c r="AR5" s="320"/>
      <c r="AS5" s="320"/>
      <c r="AT5" s="320" t="s">
        <v>5</v>
      </c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 t="s">
        <v>6</v>
      </c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 t="s">
        <v>94</v>
      </c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1" t="s">
        <v>7</v>
      </c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</row>
    <row r="6" spans="1:107" ht="52.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</row>
    <row r="7" spans="1:107" ht="13.5" customHeight="1">
      <c r="A7" s="315">
        <v>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6">
        <v>2</v>
      </c>
      <c r="AF7" s="316"/>
      <c r="AG7" s="316"/>
      <c r="AH7" s="316"/>
      <c r="AI7" s="316"/>
      <c r="AJ7" s="316"/>
      <c r="AK7" s="316">
        <v>3</v>
      </c>
      <c r="AL7" s="316"/>
      <c r="AM7" s="316"/>
      <c r="AN7" s="316"/>
      <c r="AO7" s="316"/>
      <c r="AP7" s="316"/>
      <c r="AQ7" s="316"/>
      <c r="AR7" s="316"/>
      <c r="AS7" s="316"/>
      <c r="AT7" s="316">
        <v>4</v>
      </c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>
        <v>5</v>
      </c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>
        <v>5</v>
      </c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0">
        <v>6</v>
      </c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</row>
    <row r="8" spans="1:107" s="11" customFormat="1" ht="18" customHeight="1">
      <c r="A8" s="10"/>
      <c r="B8" s="311" t="s">
        <v>8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2" t="s">
        <v>9</v>
      </c>
      <c r="AF8" s="312"/>
      <c r="AG8" s="312"/>
      <c r="AH8" s="312"/>
      <c r="AI8" s="312"/>
      <c r="AJ8" s="312"/>
      <c r="AK8" s="313" t="s">
        <v>98</v>
      </c>
      <c r="AL8" s="313"/>
      <c r="AM8" s="313"/>
      <c r="AN8" s="313"/>
      <c r="AO8" s="313"/>
      <c r="AP8" s="313"/>
      <c r="AQ8" s="313"/>
      <c r="AR8" s="313"/>
      <c r="AS8" s="313"/>
      <c r="AT8" s="314">
        <f>SUM(AT10:BJ50)+AT51</f>
        <v>15033093.06</v>
      </c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 t="e">
        <f>SUM(#REF!+#REF!+#REF!+#REF!+#REF!+#REF!+#REF!+#REF!)</f>
        <v>#REF!</v>
      </c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>
        <f>SUM(BW10:CG50)+BW51</f>
        <v>7936442.069999999</v>
      </c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06">
        <f>AT8-BW8</f>
        <v>7096650.990000001</v>
      </c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</row>
    <row r="9" spans="1:107" ht="14.25" customHeight="1">
      <c r="A9" s="12"/>
      <c r="B9" s="307" t="s">
        <v>99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8"/>
      <c r="AF9" s="308"/>
      <c r="AG9" s="308"/>
      <c r="AH9" s="308"/>
      <c r="AI9" s="308"/>
      <c r="AJ9" s="308"/>
      <c r="AK9" s="309"/>
      <c r="AL9" s="309"/>
      <c r="AM9" s="309"/>
      <c r="AN9" s="309"/>
      <c r="AO9" s="309"/>
      <c r="AP9" s="309"/>
      <c r="AQ9" s="309"/>
      <c r="AR9" s="309"/>
      <c r="AS9" s="309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</row>
    <row r="10" spans="1:107" ht="197.25" customHeight="1">
      <c r="A10" s="14"/>
      <c r="B10" s="263" t="s">
        <v>21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0" t="s">
        <v>9</v>
      </c>
      <c r="AF10" s="260"/>
      <c r="AG10" s="260"/>
      <c r="AH10" s="260"/>
      <c r="AI10" s="260"/>
      <c r="AJ10" s="260"/>
      <c r="AK10" s="261" t="s">
        <v>20</v>
      </c>
      <c r="AL10" s="261"/>
      <c r="AM10" s="261"/>
      <c r="AN10" s="261"/>
      <c r="AO10" s="261"/>
      <c r="AP10" s="261"/>
      <c r="AQ10" s="261"/>
      <c r="AR10" s="261"/>
      <c r="AS10" s="261"/>
      <c r="AT10" s="257">
        <v>1520095.72</v>
      </c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>
        <v>312100</v>
      </c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>
        <v>1520095.72</v>
      </c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>
        <f>AT10-BW10</f>
        <v>0</v>
      </c>
      <c r="CI10" s="257"/>
      <c r="CJ10" s="257"/>
      <c r="CK10" s="257"/>
      <c r="CL10" s="257"/>
      <c r="CM10" s="257"/>
      <c r="CN10" s="257"/>
      <c r="CO10" s="257"/>
      <c r="CP10" s="257"/>
      <c r="CQ10" s="257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</row>
    <row r="11" ht="11.25" hidden="1"/>
    <row r="12" spans="1:107" ht="173.25" customHeight="1">
      <c r="A12" s="14"/>
      <c r="B12" s="263" t="s">
        <v>23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0" t="s">
        <v>9</v>
      </c>
      <c r="AF12" s="260"/>
      <c r="AG12" s="260"/>
      <c r="AH12" s="260"/>
      <c r="AI12" s="260"/>
      <c r="AJ12" s="260"/>
      <c r="AK12" s="261" t="s">
        <v>22</v>
      </c>
      <c r="AL12" s="261"/>
      <c r="AM12" s="261"/>
      <c r="AN12" s="261"/>
      <c r="AO12" s="261"/>
      <c r="AP12" s="261"/>
      <c r="AQ12" s="261"/>
      <c r="AR12" s="261"/>
      <c r="AS12" s="261"/>
      <c r="AT12" s="257">
        <v>90972.03</v>
      </c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>
        <v>69500</v>
      </c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>
        <v>90972.03</v>
      </c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>
        <f aca="true" t="shared" si="0" ref="CH12:CH18">AT12-BW12</f>
        <v>0</v>
      </c>
      <c r="CI12" s="257"/>
      <c r="CJ12" s="257"/>
      <c r="CK12" s="257"/>
      <c r="CL12" s="257"/>
      <c r="CM12" s="257"/>
      <c r="CN12" s="257"/>
      <c r="CO12" s="257"/>
      <c r="CP12" s="257"/>
      <c r="CQ12" s="257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</row>
    <row r="13" spans="1:107" ht="195.75" customHeight="1">
      <c r="A13" s="14"/>
      <c r="B13" s="263" t="s">
        <v>180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0" t="s">
        <v>9</v>
      </c>
      <c r="AF13" s="260"/>
      <c r="AG13" s="260"/>
      <c r="AH13" s="260"/>
      <c r="AI13" s="260"/>
      <c r="AJ13" s="260"/>
      <c r="AK13" s="261" t="s">
        <v>24</v>
      </c>
      <c r="AL13" s="261"/>
      <c r="AM13" s="261"/>
      <c r="AN13" s="261"/>
      <c r="AO13" s="261"/>
      <c r="AP13" s="261"/>
      <c r="AQ13" s="261"/>
      <c r="AR13" s="261"/>
      <c r="AS13" s="261"/>
      <c r="AT13" s="257">
        <v>417882.11</v>
      </c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>
        <v>69500</v>
      </c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>
        <v>417882.11</v>
      </c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>
        <f t="shared" si="0"/>
        <v>0</v>
      </c>
      <c r="CI13" s="257"/>
      <c r="CJ13" s="257"/>
      <c r="CK13" s="257"/>
      <c r="CL13" s="257"/>
      <c r="CM13" s="257"/>
      <c r="CN13" s="257"/>
      <c r="CO13" s="257"/>
      <c r="CP13" s="257"/>
      <c r="CQ13" s="257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</row>
    <row r="14" spans="1:107" s="5" customFormat="1" ht="126.75" customHeight="1">
      <c r="A14" s="15"/>
      <c r="B14" s="259" t="s">
        <v>182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60" t="s">
        <v>9</v>
      </c>
      <c r="AF14" s="260"/>
      <c r="AG14" s="260"/>
      <c r="AH14" s="260"/>
      <c r="AI14" s="260"/>
      <c r="AJ14" s="260"/>
      <c r="AK14" s="261" t="s">
        <v>25</v>
      </c>
      <c r="AL14" s="261"/>
      <c r="AM14" s="261"/>
      <c r="AN14" s="261"/>
      <c r="AO14" s="261"/>
      <c r="AP14" s="261"/>
      <c r="AQ14" s="261"/>
      <c r="AR14" s="261"/>
      <c r="AS14" s="261"/>
      <c r="AT14" s="257">
        <v>237273.79</v>
      </c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>
        <v>15000</v>
      </c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>
        <f>AT14</f>
        <v>237273.79</v>
      </c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>
        <f t="shared" si="0"/>
        <v>0</v>
      </c>
      <c r="CI14" s="257"/>
      <c r="CJ14" s="257"/>
      <c r="CK14" s="257"/>
      <c r="CL14" s="257"/>
      <c r="CM14" s="257"/>
      <c r="CN14" s="257"/>
      <c r="CO14" s="257"/>
      <c r="CP14" s="257"/>
      <c r="CQ14" s="257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</row>
    <row r="15" spans="1:107" s="5" customFormat="1" ht="102.75" customHeight="1">
      <c r="A15" s="15"/>
      <c r="B15" s="259" t="s">
        <v>197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60" t="s">
        <v>9</v>
      </c>
      <c r="AF15" s="260"/>
      <c r="AG15" s="260"/>
      <c r="AH15" s="260"/>
      <c r="AI15" s="260"/>
      <c r="AJ15" s="260"/>
      <c r="AK15" s="261" t="s">
        <v>196</v>
      </c>
      <c r="AL15" s="261"/>
      <c r="AM15" s="261"/>
      <c r="AN15" s="261"/>
      <c r="AO15" s="261"/>
      <c r="AP15" s="261"/>
      <c r="AQ15" s="261"/>
      <c r="AR15" s="261"/>
      <c r="AS15" s="261"/>
      <c r="AT15" s="257">
        <v>10383.32</v>
      </c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>
        <v>15000</v>
      </c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>
        <v>10383.32</v>
      </c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>
        <f t="shared" si="0"/>
        <v>0</v>
      </c>
      <c r="CI15" s="257"/>
      <c r="CJ15" s="257"/>
      <c r="CK15" s="257"/>
      <c r="CL15" s="257"/>
      <c r="CM15" s="257"/>
      <c r="CN15" s="257"/>
      <c r="CO15" s="257"/>
      <c r="CP15" s="257"/>
      <c r="CQ15" s="257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</row>
    <row r="16" spans="1:107" ht="118.5" customHeight="1">
      <c r="A16" s="14"/>
      <c r="B16" s="259" t="s">
        <v>27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60" t="s">
        <v>9</v>
      </c>
      <c r="AF16" s="260"/>
      <c r="AG16" s="260"/>
      <c r="AH16" s="260"/>
      <c r="AI16" s="260"/>
      <c r="AJ16" s="260"/>
      <c r="AK16" s="261" t="s">
        <v>26</v>
      </c>
      <c r="AL16" s="261"/>
      <c r="AM16" s="261"/>
      <c r="AN16" s="261"/>
      <c r="AO16" s="261"/>
      <c r="AP16" s="261"/>
      <c r="AQ16" s="261"/>
      <c r="AR16" s="261"/>
      <c r="AS16" s="261"/>
      <c r="AT16" s="258">
        <v>58734</v>
      </c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16"/>
      <c r="BH16" s="16"/>
      <c r="BI16" s="16"/>
      <c r="BJ16" s="16"/>
      <c r="BK16" s="257">
        <v>88000</v>
      </c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>
        <v>58734</v>
      </c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>
        <f t="shared" si="0"/>
        <v>0</v>
      </c>
      <c r="CI16" s="257"/>
      <c r="CJ16" s="257"/>
      <c r="CK16" s="257"/>
      <c r="CL16" s="257"/>
      <c r="CM16" s="257"/>
      <c r="CN16" s="257"/>
      <c r="CO16" s="257"/>
      <c r="CP16" s="257"/>
      <c r="CQ16" s="257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17"/>
    </row>
    <row r="17" spans="1:107" ht="118.5" customHeight="1">
      <c r="A17" s="14"/>
      <c r="B17" s="259" t="s">
        <v>29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60" t="s">
        <v>9</v>
      </c>
      <c r="AF17" s="260"/>
      <c r="AG17" s="260"/>
      <c r="AH17" s="260"/>
      <c r="AI17" s="260"/>
      <c r="AJ17" s="260"/>
      <c r="AK17" s="261" t="s">
        <v>28</v>
      </c>
      <c r="AL17" s="261"/>
      <c r="AM17" s="261"/>
      <c r="AN17" s="261"/>
      <c r="AO17" s="261"/>
      <c r="AP17" s="261"/>
      <c r="AQ17" s="261"/>
      <c r="AR17" s="261"/>
      <c r="AS17" s="261"/>
      <c r="AT17" s="258">
        <v>1669</v>
      </c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16"/>
      <c r="BH17" s="16"/>
      <c r="BI17" s="16"/>
      <c r="BJ17" s="16"/>
      <c r="BK17" s="257">
        <v>88000</v>
      </c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>
        <v>1669</v>
      </c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>
        <f t="shared" si="0"/>
        <v>0</v>
      </c>
      <c r="CI17" s="257"/>
      <c r="CJ17" s="257"/>
      <c r="CK17" s="257"/>
      <c r="CL17" s="257"/>
      <c r="CM17" s="257"/>
      <c r="CN17" s="257"/>
      <c r="CO17" s="257"/>
      <c r="CP17" s="257"/>
      <c r="CQ17" s="257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17"/>
    </row>
    <row r="18" spans="1:107" ht="132" customHeight="1">
      <c r="A18" s="14"/>
      <c r="B18" s="259" t="s">
        <v>29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60" t="s">
        <v>9</v>
      </c>
      <c r="AF18" s="260"/>
      <c r="AG18" s="260"/>
      <c r="AH18" s="260"/>
      <c r="AI18" s="260"/>
      <c r="AJ18" s="260"/>
      <c r="AK18" s="261" t="s">
        <v>166</v>
      </c>
      <c r="AL18" s="261"/>
      <c r="AM18" s="261"/>
      <c r="AN18" s="261"/>
      <c r="AO18" s="261"/>
      <c r="AP18" s="261"/>
      <c r="AQ18" s="261"/>
      <c r="AR18" s="261"/>
      <c r="AS18" s="261"/>
      <c r="AT18" s="258">
        <v>3500</v>
      </c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16"/>
      <c r="BH18" s="16"/>
      <c r="BI18" s="16"/>
      <c r="BJ18" s="16"/>
      <c r="BK18" s="257">
        <v>88000</v>
      </c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>
        <v>3500</v>
      </c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>
        <f t="shared" si="0"/>
        <v>0</v>
      </c>
      <c r="CI18" s="257"/>
      <c r="CJ18" s="257"/>
      <c r="CK18" s="257"/>
      <c r="CL18" s="257"/>
      <c r="CM18" s="257"/>
      <c r="CN18" s="257"/>
      <c r="CO18" s="257"/>
      <c r="CP18" s="257"/>
      <c r="CQ18" s="257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17"/>
    </row>
    <row r="19" spans="1:107" ht="189.75" customHeight="1">
      <c r="A19" s="14"/>
      <c r="B19" s="263" t="s">
        <v>271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0" t="s">
        <v>9</v>
      </c>
      <c r="AF19" s="260"/>
      <c r="AG19" s="260"/>
      <c r="AH19" s="260"/>
      <c r="AI19" s="260"/>
      <c r="AJ19" s="260"/>
      <c r="AK19" s="261" t="s">
        <v>277</v>
      </c>
      <c r="AL19" s="261"/>
      <c r="AM19" s="261"/>
      <c r="AN19" s="261"/>
      <c r="AO19" s="261"/>
      <c r="AP19" s="261"/>
      <c r="AQ19" s="261"/>
      <c r="AR19" s="261"/>
      <c r="AS19" s="261"/>
      <c r="AT19" s="257">
        <f>4496300-1520095.72</f>
        <v>2976204.2800000003</v>
      </c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>
        <v>312100</v>
      </c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>
        <v>815791.78</v>
      </c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>
        <f>AT19-BW19</f>
        <v>2160412.5</v>
      </c>
      <c r="CI19" s="257"/>
      <c r="CJ19" s="257"/>
      <c r="CK19" s="257"/>
      <c r="CL19" s="257"/>
      <c r="CM19" s="257"/>
      <c r="CN19" s="257"/>
      <c r="CO19" s="257"/>
      <c r="CP19" s="257"/>
      <c r="CQ19" s="257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</row>
    <row r="20" ht="11.25" hidden="1"/>
    <row r="21" spans="1:107" ht="183.75" customHeight="1">
      <c r="A21" s="14"/>
      <c r="B21" s="263" t="s">
        <v>272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0" t="s">
        <v>9</v>
      </c>
      <c r="AF21" s="260"/>
      <c r="AG21" s="260"/>
      <c r="AH21" s="260"/>
      <c r="AI21" s="260"/>
      <c r="AJ21" s="260"/>
      <c r="AK21" s="261" t="s">
        <v>278</v>
      </c>
      <c r="AL21" s="261"/>
      <c r="AM21" s="261"/>
      <c r="AN21" s="261"/>
      <c r="AO21" s="261"/>
      <c r="AP21" s="261"/>
      <c r="AQ21" s="261"/>
      <c r="AR21" s="261"/>
      <c r="AS21" s="261"/>
      <c r="AT21" s="257">
        <f>342700-90972.03</f>
        <v>251727.97</v>
      </c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>
        <v>69500</v>
      </c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>
        <v>90907.03</v>
      </c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>
        <f aca="true" t="shared" si="1" ref="CH21:CH27">AT21-BW21</f>
        <v>160820.94</v>
      </c>
      <c r="CI21" s="257"/>
      <c r="CJ21" s="257"/>
      <c r="CK21" s="257"/>
      <c r="CL21" s="257"/>
      <c r="CM21" s="257"/>
      <c r="CN21" s="257"/>
      <c r="CO21" s="257"/>
      <c r="CP21" s="257"/>
      <c r="CQ21" s="257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</row>
    <row r="22" spans="1:107" ht="225.75" customHeight="1">
      <c r="A22" s="14"/>
      <c r="B22" s="263" t="s">
        <v>275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0" t="s">
        <v>9</v>
      </c>
      <c r="AF22" s="260"/>
      <c r="AG22" s="260"/>
      <c r="AH22" s="260"/>
      <c r="AI22" s="260"/>
      <c r="AJ22" s="260"/>
      <c r="AK22" s="261" t="s">
        <v>279</v>
      </c>
      <c r="AL22" s="261"/>
      <c r="AM22" s="261"/>
      <c r="AN22" s="261"/>
      <c r="AO22" s="261"/>
      <c r="AP22" s="261"/>
      <c r="AQ22" s="261"/>
      <c r="AR22" s="261"/>
      <c r="AS22" s="261"/>
      <c r="AT22" s="257">
        <f>1461500-417882.11</f>
        <v>1043617.89</v>
      </c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>
        <v>69500</v>
      </c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>
        <v>225270.69</v>
      </c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>
        <f t="shared" si="1"/>
        <v>818347.2</v>
      </c>
      <c r="CI22" s="257"/>
      <c r="CJ22" s="257"/>
      <c r="CK22" s="257"/>
      <c r="CL22" s="257"/>
      <c r="CM22" s="257"/>
      <c r="CN22" s="257"/>
      <c r="CO22" s="257"/>
      <c r="CP22" s="257"/>
      <c r="CQ22" s="257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</row>
    <row r="23" spans="1:107" s="5" customFormat="1" ht="144.75" customHeight="1">
      <c r="A23" s="15"/>
      <c r="B23" s="259" t="s">
        <v>271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60" t="s">
        <v>9</v>
      </c>
      <c r="AF23" s="260"/>
      <c r="AG23" s="260"/>
      <c r="AH23" s="260"/>
      <c r="AI23" s="260"/>
      <c r="AJ23" s="260"/>
      <c r="AK23" s="261" t="s">
        <v>280</v>
      </c>
      <c r="AL23" s="261"/>
      <c r="AM23" s="261"/>
      <c r="AN23" s="261"/>
      <c r="AO23" s="261"/>
      <c r="AP23" s="261"/>
      <c r="AQ23" s="261"/>
      <c r="AR23" s="261"/>
      <c r="AS23" s="261"/>
      <c r="AT23" s="257">
        <f>667600-AT14</f>
        <v>430326.20999999996</v>
      </c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>
        <v>15000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>
        <v>75630.6</v>
      </c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>
        <f t="shared" si="1"/>
        <v>354695.61</v>
      </c>
      <c r="CI23" s="257"/>
      <c r="CJ23" s="257"/>
      <c r="CK23" s="257"/>
      <c r="CL23" s="257"/>
      <c r="CM23" s="257"/>
      <c r="CN23" s="257"/>
      <c r="CO23" s="257"/>
      <c r="CP23" s="257"/>
      <c r="CQ23" s="257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</row>
    <row r="24" spans="1:107" s="5" customFormat="1" ht="180.75" customHeight="1">
      <c r="A24" s="15"/>
      <c r="B24" s="259" t="s">
        <v>276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60" t="s">
        <v>9</v>
      </c>
      <c r="AF24" s="260"/>
      <c r="AG24" s="260"/>
      <c r="AH24" s="260"/>
      <c r="AI24" s="260"/>
      <c r="AJ24" s="260"/>
      <c r="AK24" s="261" t="s">
        <v>281</v>
      </c>
      <c r="AL24" s="261"/>
      <c r="AM24" s="261"/>
      <c r="AN24" s="261"/>
      <c r="AO24" s="261"/>
      <c r="AP24" s="261"/>
      <c r="AQ24" s="261"/>
      <c r="AR24" s="261"/>
      <c r="AS24" s="261"/>
      <c r="AT24" s="257">
        <f>35000-10383.32</f>
        <v>24616.68</v>
      </c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>
        <v>15000</v>
      </c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>
        <v>3497.06</v>
      </c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>
        <f t="shared" si="1"/>
        <v>21119.62</v>
      </c>
      <c r="CI24" s="257"/>
      <c r="CJ24" s="257"/>
      <c r="CK24" s="257"/>
      <c r="CL24" s="257"/>
      <c r="CM24" s="257"/>
      <c r="CN24" s="257"/>
      <c r="CO24" s="257"/>
      <c r="CP24" s="257"/>
      <c r="CQ24" s="257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</row>
    <row r="25" spans="1:107" ht="148.5" customHeight="1">
      <c r="A25" s="14"/>
      <c r="B25" s="259" t="s">
        <v>273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60" t="s">
        <v>9</v>
      </c>
      <c r="AF25" s="260"/>
      <c r="AG25" s="260"/>
      <c r="AH25" s="260"/>
      <c r="AI25" s="260"/>
      <c r="AJ25" s="260"/>
      <c r="AK25" s="261" t="s">
        <v>282</v>
      </c>
      <c r="AL25" s="261"/>
      <c r="AM25" s="261"/>
      <c r="AN25" s="261"/>
      <c r="AO25" s="261"/>
      <c r="AP25" s="261"/>
      <c r="AQ25" s="261"/>
      <c r="AR25" s="261"/>
      <c r="AS25" s="261"/>
      <c r="AT25" s="258">
        <f>120000-58734-10000</f>
        <v>51266</v>
      </c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16"/>
      <c r="BH25" s="16"/>
      <c r="BI25" s="16"/>
      <c r="BJ25" s="16"/>
      <c r="BK25" s="257">
        <v>88000</v>
      </c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>
        <v>0</v>
      </c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>
        <f t="shared" si="1"/>
        <v>51266</v>
      </c>
      <c r="CI25" s="257"/>
      <c r="CJ25" s="257"/>
      <c r="CK25" s="257"/>
      <c r="CL25" s="257"/>
      <c r="CM25" s="257"/>
      <c r="CN25" s="257"/>
      <c r="CO25" s="257"/>
      <c r="CP25" s="257"/>
      <c r="CQ25" s="257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17"/>
    </row>
    <row r="26" spans="1:107" ht="138" customHeight="1">
      <c r="A26" s="14"/>
      <c r="B26" s="259" t="s">
        <v>274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60" t="s">
        <v>9</v>
      </c>
      <c r="AF26" s="260"/>
      <c r="AG26" s="260"/>
      <c r="AH26" s="260"/>
      <c r="AI26" s="260"/>
      <c r="AJ26" s="260"/>
      <c r="AK26" s="261" t="s">
        <v>283</v>
      </c>
      <c r="AL26" s="261"/>
      <c r="AM26" s="261"/>
      <c r="AN26" s="261"/>
      <c r="AO26" s="261"/>
      <c r="AP26" s="261"/>
      <c r="AQ26" s="261"/>
      <c r="AR26" s="261"/>
      <c r="AS26" s="261"/>
      <c r="AT26" s="258">
        <f>3000-1669</f>
        <v>1331</v>
      </c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16"/>
      <c r="BH26" s="16"/>
      <c r="BI26" s="16"/>
      <c r="BJ26" s="16"/>
      <c r="BK26" s="257">
        <v>88000</v>
      </c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>
        <v>0</v>
      </c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>
        <f t="shared" si="1"/>
        <v>1331</v>
      </c>
      <c r="CI26" s="257"/>
      <c r="CJ26" s="257"/>
      <c r="CK26" s="257"/>
      <c r="CL26" s="257"/>
      <c r="CM26" s="257"/>
      <c r="CN26" s="257"/>
      <c r="CO26" s="257"/>
      <c r="CP26" s="257"/>
      <c r="CQ26" s="257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17"/>
    </row>
    <row r="27" spans="1:107" ht="132" customHeight="1">
      <c r="A27" s="14"/>
      <c r="B27" s="259" t="s">
        <v>274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60" t="s">
        <v>9</v>
      </c>
      <c r="AF27" s="260"/>
      <c r="AG27" s="260"/>
      <c r="AH27" s="260"/>
      <c r="AI27" s="260"/>
      <c r="AJ27" s="260"/>
      <c r="AK27" s="261" t="s">
        <v>284</v>
      </c>
      <c r="AL27" s="261"/>
      <c r="AM27" s="261"/>
      <c r="AN27" s="261"/>
      <c r="AO27" s="261"/>
      <c r="AP27" s="261"/>
      <c r="AQ27" s="261"/>
      <c r="AR27" s="261"/>
      <c r="AS27" s="261"/>
      <c r="AT27" s="258">
        <f>7100-3500+10000</f>
        <v>13600</v>
      </c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16"/>
      <c r="BH27" s="16"/>
      <c r="BI27" s="16"/>
      <c r="BJ27" s="16"/>
      <c r="BK27" s="257">
        <v>88000</v>
      </c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>
        <v>4500.6</v>
      </c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>
        <f t="shared" si="1"/>
        <v>9099.4</v>
      </c>
      <c r="CI27" s="257"/>
      <c r="CJ27" s="257"/>
      <c r="CK27" s="257"/>
      <c r="CL27" s="257"/>
      <c r="CM27" s="257"/>
      <c r="CN27" s="257"/>
      <c r="CO27" s="257"/>
      <c r="CP27" s="257"/>
      <c r="CQ27" s="257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17"/>
    </row>
    <row r="28" spans="1:107" ht="204" customHeight="1">
      <c r="A28" s="14"/>
      <c r="B28" s="305" t="s">
        <v>183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260" t="s">
        <v>9</v>
      </c>
      <c r="AF28" s="260"/>
      <c r="AG28" s="260"/>
      <c r="AH28" s="260"/>
      <c r="AI28" s="260"/>
      <c r="AJ28" s="260"/>
      <c r="AK28" s="261" t="s">
        <v>30</v>
      </c>
      <c r="AL28" s="261"/>
      <c r="AM28" s="261"/>
      <c r="AN28" s="261"/>
      <c r="AO28" s="261"/>
      <c r="AP28" s="261"/>
      <c r="AQ28" s="261"/>
      <c r="AR28" s="261"/>
      <c r="AS28" s="261"/>
      <c r="AT28" s="258">
        <v>200</v>
      </c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16"/>
      <c r="BH28" s="16"/>
      <c r="BI28" s="16"/>
      <c r="BJ28" s="16"/>
      <c r="BK28" s="257">
        <v>88000</v>
      </c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>
        <v>200</v>
      </c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 t="s">
        <v>114</v>
      </c>
      <c r="CI28" s="257"/>
      <c r="CJ28" s="257"/>
      <c r="CK28" s="257"/>
      <c r="CL28" s="257"/>
      <c r="CM28" s="257"/>
      <c r="CN28" s="257"/>
      <c r="CO28" s="257"/>
      <c r="CP28" s="257"/>
      <c r="CQ28" s="257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17"/>
    </row>
    <row r="29" spans="1:107" ht="189" customHeight="1">
      <c r="A29" s="14"/>
      <c r="B29" s="263" t="s">
        <v>164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0" t="s">
        <v>9</v>
      </c>
      <c r="AF29" s="260"/>
      <c r="AG29" s="260"/>
      <c r="AH29" s="260"/>
      <c r="AI29" s="260"/>
      <c r="AJ29" s="260"/>
      <c r="AK29" s="261" t="s">
        <v>167</v>
      </c>
      <c r="AL29" s="261"/>
      <c r="AM29" s="261"/>
      <c r="AN29" s="261"/>
      <c r="AO29" s="261"/>
      <c r="AP29" s="261"/>
      <c r="AQ29" s="261"/>
      <c r="AR29" s="261"/>
      <c r="AS29" s="261"/>
      <c r="AT29" s="257">
        <v>20000</v>
      </c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>
        <v>28000</v>
      </c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>
        <v>20000</v>
      </c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 t="s">
        <v>114</v>
      </c>
      <c r="CI29" s="257"/>
      <c r="CJ29" s="257"/>
      <c r="CK29" s="257"/>
      <c r="CL29" s="257"/>
      <c r="CM29" s="257"/>
      <c r="CN29" s="257"/>
      <c r="CO29" s="257"/>
      <c r="CP29" s="257"/>
      <c r="CQ29" s="257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</row>
    <row r="30" spans="1:107" s="5" customFormat="1" ht="131.25" customHeight="1">
      <c r="A30" s="15" t="s">
        <v>10</v>
      </c>
      <c r="B30" s="265" t="s">
        <v>250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0" t="s">
        <v>9</v>
      </c>
      <c r="AF30" s="260"/>
      <c r="AG30" s="260"/>
      <c r="AH30" s="260"/>
      <c r="AI30" s="260"/>
      <c r="AJ30" s="260"/>
      <c r="AK30" s="261" t="s">
        <v>251</v>
      </c>
      <c r="AL30" s="261"/>
      <c r="AM30" s="261"/>
      <c r="AN30" s="261"/>
      <c r="AO30" s="261"/>
      <c r="AP30" s="261"/>
      <c r="AQ30" s="261"/>
      <c r="AR30" s="261"/>
      <c r="AS30" s="261"/>
      <c r="AT30" s="264">
        <v>30000</v>
      </c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18"/>
      <c r="BH30" s="18"/>
      <c r="BI30" s="18"/>
      <c r="BJ30" s="18"/>
      <c r="BK30" s="257">
        <v>0</v>
      </c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13"/>
      <c r="BW30" s="257">
        <v>0</v>
      </c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>
        <f aca="true" t="shared" si="2" ref="CH30:CH35">AT30-BW30</f>
        <v>30000</v>
      </c>
      <c r="CI30" s="257"/>
      <c r="CJ30" s="257"/>
      <c r="CK30" s="257"/>
      <c r="CL30" s="257"/>
      <c r="CM30" s="257"/>
      <c r="CN30" s="257"/>
      <c r="CO30" s="257"/>
      <c r="CP30" s="257"/>
      <c r="CQ30" s="257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19"/>
    </row>
    <row r="31" spans="1:107" s="5" customFormat="1" ht="113.25" customHeight="1">
      <c r="A31" s="15" t="s">
        <v>10</v>
      </c>
      <c r="B31" s="265" t="s">
        <v>184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0" t="s">
        <v>9</v>
      </c>
      <c r="AF31" s="260"/>
      <c r="AG31" s="260"/>
      <c r="AH31" s="260"/>
      <c r="AI31" s="260"/>
      <c r="AJ31" s="260"/>
      <c r="AK31" s="261" t="s">
        <v>31</v>
      </c>
      <c r="AL31" s="261"/>
      <c r="AM31" s="261"/>
      <c r="AN31" s="261"/>
      <c r="AO31" s="261"/>
      <c r="AP31" s="261"/>
      <c r="AQ31" s="261"/>
      <c r="AR31" s="261"/>
      <c r="AS31" s="261"/>
      <c r="AT31" s="264">
        <v>30000</v>
      </c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18"/>
      <c r="BH31" s="18"/>
      <c r="BI31" s="18"/>
      <c r="BJ31" s="18"/>
      <c r="BK31" s="257">
        <v>0</v>
      </c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13"/>
      <c r="BW31" s="257">
        <v>19274.55</v>
      </c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>
        <f t="shared" si="2"/>
        <v>10725.45</v>
      </c>
      <c r="CI31" s="257"/>
      <c r="CJ31" s="257"/>
      <c r="CK31" s="257"/>
      <c r="CL31" s="257"/>
      <c r="CM31" s="257"/>
      <c r="CN31" s="257"/>
      <c r="CO31" s="257"/>
      <c r="CP31" s="257"/>
      <c r="CQ31" s="257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19"/>
    </row>
    <row r="32" spans="1:107" s="5" customFormat="1" ht="149.25" customHeight="1">
      <c r="A32" s="15" t="s">
        <v>10</v>
      </c>
      <c r="B32" s="265" t="s">
        <v>252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0" t="s">
        <v>9</v>
      </c>
      <c r="AF32" s="260"/>
      <c r="AG32" s="260"/>
      <c r="AH32" s="260"/>
      <c r="AI32" s="260"/>
      <c r="AJ32" s="260"/>
      <c r="AK32" s="261" t="s">
        <v>253</v>
      </c>
      <c r="AL32" s="261"/>
      <c r="AM32" s="261"/>
      <c r="AN32" s="261"/>
      <c r="AO32" s="261"/>
      <c r="AP32" s="261"/>
      <c r="AQ32" s="261"/>
      <c r="AR32" s="261"/>
      <c r="AS32" s="261"/>
      <c r="AT32" s="264">
        <v>30000</v>
      </c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18"/>
      <c r="BH32" s="18"/>
      <c r="BI32" s="18"/>
      <c r="BJ32" s="18"/>
      <c r="BK32" s="257">
        <v>0</v>
      </c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13"/>
      <c r="BW32" s="257">
        <v>19250</v>
      </c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>
        <f t="shared" si="2"/>
        <v>10750</v>
      </c>
      <c r="CI32" s="257"/>
      <c r="CJ32" s="257"/>
      <c r="CK32" s="257"/>
      <c r="CL32" s="257"/>
      <c r="CM32" s="257"/>
      <c r="CN32" s="257"/>
      <c r="CO32" s="257"/>
      <c r="CP32" s="257"/>
      <c r="CQ32" s="257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19"/>
    </row>
    <row r="33" spans="1:107" s="5" customFormat="1" ht="92.25" customHeight="1">
      <c r="A33" s="15" t="s">
        <v>10</v>
      </c>
      <c r="B33" s="265" t="s">
        <v>254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0" t="s">
        <v>9</v>
      </c>
      <c r="AF33" s="260"/>
      <c r="AG33" s="260"/>
      <c r="AH33" s="260"/>
      <c r="AI33" s="260"/>
      <c r="AJ33" s="260"/>
      <c r="AK33" s="261" t="s">
        <v>285</v>
      </c>
      <c r="AL33" s="261"/>
      <c r="AM33" s="261"/>
      <c r="AN33" s="261"/>
      <c r="AO33" s="261"/>
      <c r="AP33" s="261"/>
      <c r="AQ33" s="261"/>
      <c r="AR33" s="261"/>
      <c r="AS33" s="261"/>
      <c r="AT33" s="264">
        <v>25200</v>
      </c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18"/>
      <c r="BH33" s="18"/>
      <c r="BI33" s="18"/>
      <c r="BJ33" s="18"/>
      <c r="BK33" s="257">
        <v>0</v>
      </c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13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>
        <f t="shared" si="2"/>
        <v>25200</v>
      </c>
      <c r="CI33" s="257"/>
      <c r="CJ33" s="257"/>
      <c r="CK33" s="257"/>
      <c r="CL33" s="257"/>
      <c r="CM33" s="257"/>
      <c r="CN33" s="257"/>
      <c r="CO33" s="257"/>
      <c r="CP33" s="257"/>
      <c r="CQ33" s="257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19"/>
    </row>
    <row r="34" spans="1:107" ht="126" customHeight="1">
      <c r="A34" s="14"/>
      <c r="B34" s="267" t="s">
        <v>33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0" t="s">
        <v>9</v>
      </c>
      <c r="AF34" s="260"/>
      <c r="AG34" s="260"/>
      <c r="AH34" s="260"/>
      <c r="AI34" s="260"/>
      <c r="AJ34" s="260"/>
      <c r="AK34" s="268" t="s">
        <v>32</v>
      </c>
      <c r="AL34" s="268"/>
      <c r="AM34" s="268"/>
      <c r="AN34" s="268"/>
      <c r="AO34" s="268"/>
      <c r="AP34" s="268"/>
      <c r="AQ34" s="268"/>
      <c r="AR34" s="268"/>
      <c r="AS34" s="268"/>
      <c r="AT34" s="264">
        <v>80400</v>
      </c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0"/>
      <c r="BI34" s="20"/>
      <c r="BJ34" s="21"/>
      <c r="BK34" s="257">
        <v>22600</v>
      </c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>
        <v>42544.23</v>
      </c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66">
        <f t="shared" si="2"/>
        <v>37855.77</v>
      </c>
      <c r="CI34" s="266"/>
      <c r="CJ34" s="266"/>
      <c r="CK34" s="266"/>
      <c r="CL34" s="266"/>
      <c r="CM34" s="266"/>
      <c r="CN34" s="266"/>
      <c r="CO34" s="266"/>
      <c r="CP34" s="266"/>
      <c r="CQ34" s="266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2"/>
    </row>
    <row r="35" spans="1:107" ht="147" customHeight="1">
      <c r="A35" s="14"/>
      <c r="B35" s="267" t="s">
        <v>181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0" t="s">
        <v>9</v>
      </c>
      <c r="AF35" s="260"/>
      <c r="AG35" s="260"/>
      <c r="AH35" s="260"/>
      <c r="AI35" s="260"/>
      <c r="AJ35" s="260"/>
      <c r="AK35" s="268" t="s">
        <v>34</v>
      </c>
      <c r="AL35" s="268"/>
      <c r="AM35" s="268"/>
      <c r="AN35" s="268"/>
      <c r="AO35" s="268"/>
      <c r="AP35" s="268"/>
      <c r="AQ35" s="268"/>
      <c r="AR35" s="268"/>
      <c r="AS35" s="268"/>
      <c r="AT35" s="264">
        <v>23700</v>
      </c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0"/>
      <c r="BI35" s="20"/>
      <c r="BJ35" s="21"/>
      <c r="BK35" s="257">
        <v>22600</v>
      </c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>
        <v>11851.06</v>
      </c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66">
        <f t="shared" si="2"/>
        <v>11848.94</v>
      </c>
      <c r="CI35" s="266"/>
      <c r="CJ35" s="266"/>
      <c r="CK35" s="266"/>
      <c r="CL35" s="266"/>
      <c r="CM35" s="266"/>
      <c r="CN35" s="266"/>
      <c r="CO35" s="266"/>
      <c r="CP35" s="266"/>
      <c r="CQ35" s="266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2"/>
    </row>
    <row r="36" spans="1:107" ht="105.75" customHeight="1">
      <c r="A36" s="14"/>
      <c r="B36" s="267" t="s">
        <v>246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0" t="s">
        <v>9</v>
      </c>
      <c r="AF36" s="260"/>
      <c r="AG36" s="260"/>
      <c r="AH36" s="260"/>
      <c r="AI36" s="260"/>
      <c r="AJ36" s="260"/>
      <c r="AK36" s="268" t="s">
        <v>245</v>
      </c>
      <c r="AL36" s="268"/>
      <c r="AM36" s="268"/>
      <c r="AN36" s="268"/>
      <c r="AO36" s="268"/>
      <c r="AP36" s="268"/>
      <c r="AQ36" s="268"/>
      <c r="AR36" s="268"/>
      <c r="AS36" s="268"/>
      <c r="AT36" s="264">
        <v>13500</v>
      </c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0"/>
      <c r="BI36" s="20"/>
      <c r="BJ36" s="21"/>
      <c r="BK36" s="257">
        <v>22600</v>
      </c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>
        <v>0</v>
      </c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66" t="s">
        <v>114</v>
      </c>
      <c r="CI36" s="266"/>
      <c r="CJ36" s="266"/>
      <c r="CK36" s="266"/>
      <c r="CL36" s="266"/>
      <c r="CM36" s="266"/>
      <c r="CN36" s="266"/>
      <c r="CO36" s="266"/>
      <c r="CP36" s="266"/>
      <c r="CQ36" s="266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2"/>
    </row>
    <row r="37" spans="1:256" s="31" customFormat="1" ht="141.75" customHeight="1">
      <c r="A37" s="27"/>
      <c r="B37" s="271" t="s">
        <v>193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304" t="s">
        <v>9</v>
      </c>
      <c r="AF37" s="304"/>
      <c r="AG37" s="304"/>
      <c r="AH37" s="304"/>
      <c r="AI37" s="304"/>
      <c r="AJ37" s="304"/>
      <c r="AK37" s="268" t="s">
        <v>194</v>
      </c>
      <c r="AL37" s="268"/>
      <c r="AM37" s="268"/>
      <c r="AN37" s="268"/>
      <c r="AO37" s="268"/>
      <c r="AP37" s="268"/>
      <c r="AQ37" s="268"/>
      <c r="AR37" s="268"/>
      <c r="AS37" s="268"/>
      <c r="AT37" s="269">
        <v>1000</v>
      </c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8"/>
      <c r="BH37" s="24"/>
      <c r="BI37" s="24"/>
      <c r="BJ37" s="25"/>
      <c r="BK37" s="269">
        <v>150000</v>
      </c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5"/>
      <c r="BW37" s="257" t="s">
        <v>114</v>
      </c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66">
        <f>AT37</f>
        <v>1000</v>
      </c>
      <c r="CI37" s="266"/>
      <c r="CJ37" s="266"/>
      <c r="CK37" s="266"/>
      <c r="CL37" s="266"/>
      <c r="CM37" s="266"/>
      <c r="CN37" s="266"/>
      <c r="CO37" s="266"/>
      <c r="CP37" s="266"/>
      <c r="CQ37" s="266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GC37" s="32"/>
      <c r="GR37" s="33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07" s="5" customFormat="1" ht="172.5" customHeight="1">
      <c r="A38" s="15"/>
      <c r="B38" s="305" t="s">
        <v>36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260" t="s">
        <v>9</v>
      </c>
      <c r="AF38" s="260"/>
      <c r="AG38" s="260"/>
      <c r="AH38" s="260"/>
      <c r="AI38" s="260"/>
      <c r="AJ38" s="260"/>
      <c r="AK38" s="261" t="s">
        <v>35</v>
      </c>
      <c r="AL38" s="261"/>
      <c r="AM38" s="261"/>
      <c r="AN38" s="261"/>
      <c r="AO38" s="261"/>
      <c r="AP38" s="261"/>
      <c r="AQ38" s="261"/>
      <c r="AR38" s="261"/>
      <c r="AS38" s="261"/>
      <c r="AT38" s="264">
        <v>20000</v>
      </c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0"/>
      <c r="BI38" s="20"/>
      <c r="BJ38" s="21"/>
      <c r="BK38" s="257">
        <v>22600</v>
      </c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 t="s">
        <v>114</v>
      </c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66">
        <f>AT38</f>
        <v>20000</v>
      </c>
      <c r="CI38" s="266"/>
      <c r="CJ38" s="266"/>
      <c r="CK38" s="266"/>
      <c r="CL38" s="266"/>
      <c r="CM38" s="266"/>
      <c r="CN38" s="266"/>
      <c r="CO38" s="266"/>
      <c r="CP38" s="266"/>
      <c r="CQ38" s="266"/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  <c r="DB38" s="264"/>
      <c r="DC38" s="22"/>
    </row>
    <row r="39" spans="1:256" s="31" customFormat="1" ht="108" customHeight="1">
      <c r="A39" s="27"/>
      <c r="B39" s="271" t="s">
        <v>198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304" t="s">
        <v>9</v>
      </c>
      <c r="AF39" s="304"/>
      <c r="AG39" s="304"/>
      <c r="AH39" s="304"/>
      <c r="AI39" s="304"/>
      <c r="AJ39" s="304"/>
      <c r="AK39" s="268" t="s">
        <v>195</v>
      </c>
      <c r="AL39" s="268"/>
      <c r="AM39" s="268"/>
      <c r="AN39" s="268"/>
      <c r="AO39" s="268"/>
      <c r="AP39" s="268"/>
      <c r="AQ39" s="268"/>
      <c r="AR39" s="268"/>
      <c r="AS39" s="268"/>
      <c r="AT39" s="269">
        <v>388800</v>
      </c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8"/>
      <c r="BH39" s="24"/>
      <c r="BI39" s="24"/>
      <c r="BJ39" s="25"/>
      <c r="BK39" s="269">
        <v>150000</v>
      </c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5"/>
      <c r="BW39" s="257">
        <v>125664.28</v>
      </c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66">
        <f>AT39-BW39</f>
        <v>263135.72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GC39" s="32"/>
      <c r="GR39" s="33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36" customFormat="1" ht="125.25" customHeight="1">
      <c r="A40" s="27"/>
      <c r="B40" s="271" t="s">
        <v>185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304" t="s">
        <v>9</v>
      </c>
      <c r="AF40" s="304"/>
      <c r="AG40" s="304"/>
      <c r="AH40" s="304"/>
      <c r="AI40" s="304"/>
      <c r="AJ40" s="304"/>
      <c r="AK40" s="268" t="s">
        <v>11</v>
      </c>
      <c r="AL40" s="268"/>
      <c r="AM40" s="268"/>
      <c r="AN40" s="268"/>
      <c r="AO40" s="268"/>
      <c r="AP40" s="268"/>
      <c r="AQ40" s="268"/>
      <c r="AR40" s="268"/>
      <c r="AS40" s="268"/>
      <c r="AT40" s="269">
        <v>150000</v>
      </c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8"/>
      <c r="BH40" s="24"/>
      <c r="BI40" s="24"/>
      <c r="BJ40" s="25"/>
      <c r="BK40" s="269">
        <v>2000</v>
      </c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5"/>
      <c r="BW40" s="257">
        <v>0</v>
      </c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66" t="s">
        <v>114</v>
      </c>
      <c r="CI40" s="266"/>
      <c r="CJ40" s="266"/>
      <c r="CK40" s="266"/>
      <c r="CL40" s="266"/>
      <c r="CM40" s="266"/>
      <c r="CN40" s="266"/>
      <c r="CO40" s="266"/>
      <c r="CP40" s="266"/>
      <c r="CQ40" s="266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GC40" s="37"/>
      <c r="GR40" s="38"/>
      <c r="HX40" s="3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36" customFormat="1" ht="126" customHeight="1">
      <c r="A41" s="27"/>
      <c r="B41" s="271" t="s">
        <v>186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304" t="s">
        <v>9</v>
      </c>
      <c r="AF41" s="304"/>
      <c r="AG41" s="304"/>
      <c r="AH41" s="304"/>
      <c r="AI41" s="304"/>
      <c r="AJ41" s="304"/>
      <c r="AK41" s="268" t="s">
        <v>12</v>
      </c>
      <c r="AL41" s="268"/>
      <c r="AM41" s="268"/>
      <c r="AN41" s="268"/>
      <c r="AO41" s="268"/>
      <c r="AP41" s="268"/>
      <c r="AQ41" s="268"/>
      <c r="AR41" s="268"/>
      <c r="AS41" s="268"/>
      <c r="AT41" s="269">
        <v>59000</v>
      </c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8"/>
      <c r="BH41" s="24"/>
      <c r="BI41" s="24"/>
      <c r="BJ41" s="25"/>
      <c r="BK41" s="269">
        <v>2000</v>
      </c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5"/>
      <c r="BW41" s="257">
        <v>29796</v>
      </c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66">
        <f>AT41-BW41</f>
        <v>29204</v>
      </c>
      <c r="CI41" s="266"/>
      <c r="CJ41" s="266"/>
      <c r="CK41" s="266"/>
      <c r="CL41" s="266"/>
      <c r="CM41" s="266"/>
      <c r="CN41" s="266"/>
      <c r="CO41" s="266"/>
      <c r="CP41" s="266"/>
      <c r="CQ41" s="266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GC41" s="37"/>
      <c r="GR41" s="38"/>
      <c r="HX41" s="3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36" customFormat="1" ht="123.75" customHeight="1">
      <c r="A42" s="27"/>
      <c r="B42" s="271" t="s">
        <v>187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304" t="s">
        <v>9</v>
      </c>
      <c r="AF42" s="304"/>
      <c r="AG42" s="304"/>
      <c r="AH42" s="304"/>
      <c r="AI42" s="304"/>
      <c r="AJ42" s="304"/>
      <c r="AK42" s="268" t="s">
        <v>13</v>
      </c>
      <c r="AL42" s="268"/>
      <c r="AM42" s="268"/>
      <c r="AN42" s="268"/>
      <c r="AO42" s="268"/>
      <c r="AP42" s="268"/>
      <c r="AQ42" s="268"/>
      <c r="AR42" s="268"/>
      <c r="AS42" s="268"/>
      <c r="AT42" s="269">
        <v>400000</v>
      </c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8"/>
      <c r="BH42" s="24"/>
      <c r="BI42" s="24"/>
      <c r="BJ42" s="25"/>
      <c r="BK42" s="269">
        <v>2000</v>
      </c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5"/>
      <c r="BW42" s="257">
        <v>251088.86</v>
      </c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66">
        <f>AT42-BW42</f>
        <v>148911.14</v>
      </c>
      <c r="CI42" s="266"/>
      <c r="CJ42" s="266"/>
      <c r="CK42" s="266"/>
      <c r="CL42" s="266"/>
      <c r="CM42" s="266"/>
      <c r="CN42" s="266"/>
      <c r="CO42" s="266"/>
      <c r="CP42" s="266"/>
      <c r="CQ42" s="266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6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GC42" s="37"/>
      <c r="GR42" s="38"/>
      <c r="HX42" s="3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31" customFormat="1" ht="102.75" customHeight="1">
      <c r="A43" s="27"/>
      <c r="B43" s="271" t="s">
        <v>188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304" t="s">
        <v>9</v>
      </c>
      <c r="AF43" s="304"/>
      <c r="AG43" s="304"/>
      <c r="AH43" s="304"/>
      <c r="AI43" s="304"/>
      <c r="AJ43" s="304"/>
      <c r="AK43" s="268" t="s">
        <v>14</v>
      </c>
      <c r="AL43" s="268"/>
      <c r="AM43" s="268"/>
      <c r="AN43" s="268"/>
      <c r="AO43" s="268"/>
      <c r="AP43" s="268"/>
      <c r="AQ43" s="268"/>
      <c r="AR43" s="268"/>
      <c r="AS43" s="268"/>
      <c r="AT43" s="269">
        <v>634993.06</v>
      </c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8"/>
      <c r="BH43" s="24"/>
      <c r="BI43" s="24"/>
      <c r="BJ43" s="25"/>
      <c r="BK43" s="269">
        <v>2000</v>
      </c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5"/>
      <c r="BW43" s="257">
        <v>383222.3</v>
      </c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66">
        <f>AT43-BW43</f>
        <v>251770.76000000007</v>
      </c>
      <c r="CI43" s="266"/>
      <c r="CJ43" s="266"/>
      <c r="CK43" s="266"/>
      <c r="CL43" s="266"/>
      <c r="CM43" s="266"/>
      <c r="CN43" s="266"/>
      <c r="CO43" s="266"/>
      <c r="CP43" s="266"/>
      <c r="CQ43" s="266"/>
      <c r="CR43" s="269"/>
      <c r="CS43" s="269"/>
      <c r="CT43" s="269"/>
      <c r="CU43" s="269"/>
      <c r="CV43" s="269"/>
      <c r="CW43" s="269"/>
      <c r="CX43" s="269"/>
      <c r="CY43" s="269"/>
      <c r="CZ43" s="269"/>
      <c r="DA43" s="269"/>
      <c r="DB43" s="269"/>
      <c r="DC43" s="26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GC43" s="32"/>
      <c r="GR43" s="33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107" s="40" customFormat="1" ht="175.5" customHeight="1">
      <c r="A44" s="39"/>
      <c r="B44" s="271" t="s">
        <v>189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2" t="s">
        <v>9</v>
      </c>
      <c r="AF44" s="273"/>
      <c r="AG44" s="273"/>
      <c r="AH44" s="273"/>
      <c r="AI44" s="273"/>
      <c r="AJ44" s="274"/>
      <c r="AK44" s="275" t="s">
        <v>15</v>
      </c>
      <c r="AL44" s="268"/>
      <c r="AM44" s="268"/>
      <c r="AN44" s="268"/>
      <c r="AO44" s="268"/>
      <c r="AP44" s="268"/>
      <c r="AQ44" s="268"/>
      <c r="AR44" s="268"/>
      <c r="AS44" s="268"/>
      <c r="AT44" s="269">
        <v>10000</v>
      </c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13"/>
      <c r="BH44" s="13"/>
      <c r="BI44" s="13"/>
      <c r="BJ44" s="13"/>
      <c r="BK44" s="257" t="e">
        <f>SUM(#REF!)</f>
        <v>#REF!</v>
      </c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 t="s">
        <v>114</v>
      </c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66">
        <f>AT44</f>
        <v>10000</v>
      </c>
      <c r="CI44" s="266"/>
      <c r="CJ44" s="266"/>
      <c r="CK44" s="266"/>
      <c r="CL44" s="266"/>
      <c r="CM44" s="266"/>
      <c r="CN44" s="266"/>
      <c r="CO44" s="266"/>
      <c r="CP44" s="266"/>
      <c r="CQ44" s="266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</row>
    <row r="45" spans="1:256" s="31" customFormat="1" ht="140.25" customHeight="1">
      <c r="A45" s="27"/>
      <c r="B45" s="271" t="s">
        <v>190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303" t="s">
        <v>9</v>
      </c>
      <c r="AF45" s="303"/>
      <c r="AG45" s="303"/>
      <c r="AH45" s="303"/>
      <c r="AI45" s="303"/>
      <c r="AJ45" s="303"/>
      <c r="AK45" s="268" t="s">
        <v>16</v>
      </c>
      <c r="AL45" s="268"/>
      <c r="AM45" s="268"/>
      <c r="AN45" s="268"/>
      <c r="AO45" s="268"/>
      <c r="AP45" s="268"/>
      <c r="AQ45" s="268"/>
      <c r="AR45" s="268"/>
      <c r="AS45" s="268"/>
      <c r="AT45" s="269">
        <v>35000</v>
      </c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8"/>
      <c r="BH45" s="24"/>
      <c r="BI45" s="24"/>
      <c r="BJ45" s="25"/>
      <c r="BK45" s="269">
        <v>2000</v>
      </c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5"/>
      <c r="BW45" s="257">
        <v>31055</v>
      </c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66">
        <f>AT45-BW45</f>
        <v>3945</v>
      </c>
      <c r="CI45" s="266"/>
      <c r="CJ45" s="266"/>
      <c r="CK45" s="266"/>
      <c r="CL45" s="266"/>
      <c r="CM45" s="266"/>
      <c r="CN45" s="266"/>
      <c r="CO45" s="266"/>
      <c r="CP45" s="266"/>
      <c r="CQ45" s="266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GC45" s="32"/>
      <c r="GR45" s="33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107" s="40" customFormat="1" ht="183" customHeight="1">
      <c r="A46" s="39"/>
      <c r="B46" s="300" t="s">
        <v>232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1" t="s">
        <v>9</v>
      </c>
      <c r="AF46" s="301"/>
      <c r="AG46" s="301"/>
      <c r="AH46" s="301"/>
      <c r="AI46" s="301"/>
      <c r="AJ46" s="301"/>
      <c r="AK46" s="261" t="s">
        <v>231</v>
      </c>
      <c r="AL46" s="261"/>
      <c r="AM46" s="261"/>
      <c r="AN46" s="261"/>
      <c r="AO46" s="261"/>
      <c r="AP46" s="261"/>
      <c r="AQ46" s="261"/>
      <c r="AR46" s="261"/>
      <c r="AS46" s="261"/>
      <c r="AT46" s="257">
        <v>5000</v>
      </c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 t="e">
        <f>SUM(#REF!)</f>
        <v>#REF!</v>
      </c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66" t="s">
        <v>114</v>
      </c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>
        <f>AT46</f>
        <v>5000</v>
      </c>
      <c r="CI46" s="266"/>
      <c r="CJ46" s="266"/>
      <c r="CK46" s="266"/>
      <c r="CL46" s="266"/>
      <c r="CM46" s="266"/>
      <c r="CN46" s="266"/>
      <c r="CO46" s="266"/>
      <c r="CP46" s="266"/>
      <c r="CQ46" s="266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</row>
    <row r="47" spans="1:107" s="40" customFormat="1" ht="199.5" customHeight="1">
      <c r="A47" s="39"/>
      <c r="B47" s="300" t="s">
        <v>38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1" t="s">
        <v>9</v>
      </c>
      <c r="AF47" s="301"/>
      <c r="AG47" s="301"/>
      <c r="AH47" s="301"/>
      <c r="AI47" s="301"/>
      <c r="AJ47" s="301"/>
      <c r="AK47" s="261" t="s">
        <v>17</v>
      </c>
      <c r="AL47" s="261"/>
      <c r="AM47" s="261"/>
      <c r="AN47" s="261"/>
      <c r="AO47" s="261"/>
      <c r="AP47" s="261"/>
      <c r="AQ47" s="261"/>
      <c r="AR47" s="261"/>
      <c r="AS47" s="261"/>
      <c r="AT47" s="257">
        <v>3651000</v>
      </c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 t="e">
        <f>SUM(#REF!)</f>
        <v>#REF!</v>
      </c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66">
        <v>2119477.83</v>
      </c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>
        <f>AT47-BW47</f>
        <v>1531522.17</v>
      </c>
      <c r="CI47" s="266"/>
      <c r="CJ47" s="266"/>
      <c r="CK47" s="266"/>
      <c r="CL47" s="266"/>
      <c r="CM47" s="266"/>
      <c r="CN47" s="266"/>
      <c r="CO47" s="266"/>
      <c r="CP47" s="266"/>
      <c r="CQ47" s="266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</row>
    <row r="48" spans="1:107" s="40" customFormat="1" ht="128.25" customHeight="1">
      <c r="A48" s="39"/>
      <c r="B48" s="300" t="s">
        <v>249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1" t="s">
        <v>9</v>
      </c>
      <c r="AF48" s="301"/>
      <c r="AG48" s="301"/>
      <c r="AH48" s="301"/>
      <c r="AI48" s="301"/>
      <c r="AJ48" s="301"/>
      <c r="AK48" s="261" t="s">
        <v>264</v>
      </c>
      <c r="AL48" s="261"/>
      <c r="AM48" s="261"/>
      <c r="AN48" s="261"/>
      <c r="AO48" s="261"/>
      <c r="AP48" s="261"/>
      <c r="AQ48" s="261"/>
      <c r="AR48" s="261"/>
      <c r="AS48" s="261"/>
      <c r="AT48" s="257">
        <v>1997700</v>
      </c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 t="e">
        <f>SUM(#REF!)</f>
        <v>#REF!</v>
      </c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66">
        <v>1198584.69</v>
      </c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>
        <f>AT48-BW48</f>
        <v>799115.31</v>
      </c>
      <c r="CI48" s="266"/>
      <c r="CJ48" s="266"/>
      <c r="CK48" s="266"/>
      <c r="CL48" s="266"/>
      <c r="CM48" s="266"/>
      <c r="CN48" s="266"/>
      <c r="CO48" s="266"/>
      <c r="CP48" s="266"/>
      <c r="CQ48" s="266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</row>
    <row r="49" spans="1:256" s="4" customFormat="1" ht="169.5" customHeight="1">
      <c r="A49" s="14"/>
      <c r="B49" s="302" t="s">
        <v>200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260" t="s">
        <v>9</v>
      </c>
      <c r="AF49" s="260"/>
      <c r="AG49" s="260"/>
      <c r="AH49" s="260"/>
      <c r="AI49" s="260"/>
      <c r="AJ49" s="260"/>
      <c r="AK49" s="268" t="s">
        <v>199</v>
      </c>
      <c r="AL49" s="268"/>
      <c r="AM49" s="268"/>
      <c r="AN49" s="268"/>
      <c r="AO49" s="268"/>
      <c r="AP49" s="268"/>
      <c r="AQ49" s="268"/>
      <c r="AR49" s="268"/>
      <c r="AS49" s="268"/>
      <c r="AT49" s="257">
        <v>190000</v>
      </c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>
        <v>15000</v>
      </c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>
        <v>83121.54</v>
      </c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66">
        <f>AT49-BW49</f>
        <v>106878.46</v>
      </c>
      <c r="CI49" s="266"/>
      <c r="CJ49" s="266"/>
      <c r="CK49" s="266"/>
      <c r="CL49" s="266"/>
      <c r="CM49" s="266"/>
      <c r="CN49" s="266"/>
      <c r="CO49" s="266"/>
      <c r="CP49" s="266"/>
      <c r="CQ49" s="266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07" ht="105" customHeight="1">
      <c r="A50" s="14"/>
      <c r="B50" s="322" t="s">
        <v>191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260" t="s">
        <v>9</v>
      </c>
      <c r="AF50" s="260"/>
      <c r="AG50" s="260"/>
      <c r="AH50" s="260"/>
      <c r="AI50" s="260"/>
      <c r="AJ50" s="260"/>
      <c r="AK50" s="323" t="s">
        <v>161</v>
      </c>
      <c r="AL50" s="323"/>
      <c r="AM50" s="323"/>
      <c r="AN50" s="323"/>
      <c r="AO50" s="323"/>
      <c r="AP50" s="323"/>
      <c r="AQ50" s="323"/>
      <c r="AR50" s="323"/>
      <c r="AS50" s="323"/>
      <c r="AT50" s="257">
        <v>50000</v>
      </c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>
        <v>149400</v>
      </c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>
        <v>5500</v>
      </c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66">
        <f>AT50-BW50</f>
        <v>44500</v>
      </c>
      <c r="CI50" s="266"/>
      <c r="CJ50" s="266"/>
      <c r="CK50" s="266"/>
      <c r="CL50" s="266"/>
      <c r="CM50" s="266"/>
      <c r="CN50" s="266"/>
      <c r="CO50" s="266"/>
      <c r="CP50" s="266"/>
      <c r="CQ50" s="266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</row>
    <row r="51" spans="1:107" ht="81.75" customHeight="1">
      <c r="A51" s="14"/>
      <c r="B51" s="322" t="s">
        <v>174</v>
      </c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260" t="s">
        <v>9</v>
      </c>
      <c r="AF51" s="260"/>
      <c r="AG51" s="260"/>
      <c r="AH51" s="260"/>
      <c r="AI51" s="260"/>
      <c r="AJ51" s="260"/>
      <c r="AK51" s="323" t="s">
        <v>175</v>
      </c>
      <c r="AL51" s="323"/>
      <c r="AM51" s="323"/>
      <c r="AN51" s="323"/>
      <c r="AO51" s="323"/>
      <c r="AP51" s="323"/>
      <c r="AQ51" s="323"/>
      <c r="AR51" s="323"/>
      <c r="AS51" s="323"/>
      <c r="AT51" s="257">
        <v>54400</v>
      </c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>
        <v>149400</v>
      </c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>
        <v>39704</v>
      </c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66">
        <f>AT51-BW51</f>
        <v>14696</v>
      </c>
      <c r="CI51" s="266"/>
      <c r="CJ51" s="266"/>
      <c r="CK51" s="266"/>
      <c r="CL51" s="266"/>
      <c r="CM51" s="266"/>
      <c r="CN51" s="266"/>
      <c r="CO51" s="266"/>
      <c r="CP51" s="266"/>
      <c r="CQ51" s="266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</row>
    <row r="52" spans="1:256" ht="28.5" customHeight="1" thickBot="1">
      <c r="A52" s="41"/>
      <c r="B52" s="286" t="s">
        <v>39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8"/>
      <c r="AE52" s="289" t="s">
        <v>40</v>
      </c>
      <c r="AF52" s="290"/>
      <c r="AG52" s="290"/>
      <c r="AH52" s="290"/>
      <c r="AI52" s="290"/>
      <c r="AJ52" s="291"/>
      <c r="AK52" s="292" t="s">
        <v>41</v>
      </c>
      <c r="AL52" s="290"/>
      <c r="AM52" s="290"/>
      <c r="AN52" s="290"/>
      <c r="AO52" s="290"/>
      <c r="AP52" s="290"/>
      <c r="AQ52" s="290"/>
      <c r="AR52" s="290"/>
      <c r="AS52" s="291"/>
      <c r="AT52" s="293">
        <f>стр1!BB17-стр2!AT8</f>
        <v>-478293.0600000005</v>
      </c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5"/>
      <c r="BK52" s="296"/>
      <c r="BL52" s="297"/>
      <c r="BM52" s="297"/>
      <c r="BN52" s="297"/>
      <c r="BO52" s="297"/>
      <c r="BP52" s="297"/>
      <c r="BQ52" s="297"/>
      <c r="BR52" s="297"/>
      <c r="BS52" s="297"/>
      <c r="BT52" s="297"/>
      <c r="BU52" s="297"/>
      <c r="BV52" s="298"/>
      <c r="BW52" s="296">
        <f>стр1!BX17-стр2!BW8</f>
        <v>1185064.0300000003</v>
      </c>
      <c r="BX52" s="297"/>
      <c r="BY52" s="297"/>
      <c r="BZ52" s="297"/>
      <c r="CA52" s="297"/>
      <c r="CB52" s="297"/>
      <c r="CC52" s="297"/>
      <c r="CD52" s="297"/>
      <c r="CE52" s="297"/>
      <c r="CF52" s="297"/>
      <c r="CG52" s="298"/>
      <c r="CH52" s="296" t="s">
        <v>41</v>
      </c>
      <c r="CI52" s="297"/>
      <c r="CJ52" s="297"/>
      <c r="CK52" s="297"/>
      <c r="CL52" s="297"/>
      <c r="CM52" s="297"/>
      <c r="CN52" s="297"/>
      <c r="CO52" s="297"/>
      <c r="CP52" s="297"/>
      <c r="CQ52" s="298"/>
      <c r="CR52" s="296"/>
      <c r="CS52" s="297"/>
      <c r="CT52" s="297"/>
      <c r="CU52" s="297"/>
      <c r="CV52" s="297"/>
      <c r="CW52" s="297"/>
      <c r="CX52" s="297"/>
      <c r="CY52" s="297"/>
      <c r="CZ52" s="297"/>
      <c r="DA52" s="297"/>
      <c r="DB52" s="297"/>
      <c r="DC52" s="299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107" ht="3" customHeight="1" hidden="1">
      <c r="A53" s="14"/>
      <c r="B53" s="283" t="s">
        <v>42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4" t="s">
        <v>40</v>
      </c>
      <c r="AF53" s="284"/>
      <c r="AG53" s="284"/>
      <c r="AH53" s="284"/>
      <c r="AI53" s="284"/>
      <c r="AJ53" s="284"/>
      <c r="AK53" s="285"/>
      <c r="AL53" s="285"/>
      <c r="AM53" s="285"/>
      <c r="AN53" s="285"/>
      <c r="AO53" s="285"/>
      <c r="AP53" s="285"/>
      <c r="AQ53" s="285"/>
      <c r="AR53" s="285"/>
      <c r="AS53" s="285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>
        <f>стр1!BX13-стр2!BW4</f>
        <v>0</v>
      </c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2"/>
      <c r="CS53" s="282"/>
      <c r="CT53" s="282"/>
      <c r="CU53" s="282"/>
      <c r="CV53" s="282"/>
      <c r="CW53" s="282"/>
      <c r="CX53" s="282"/>
      <c r="CY53" s="282"/>
      <c r="CZ53" s="282"/>
      <c r="DA53" s="282"/>
      <c r="DB53" s="282"/>
      <c r="DC53" s="282"/>
    </row>
    <row r="54" spans="1:107" ht="14.25" customHeight="1" hidden="1">
      <c r="A54" s="14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7"/>
      <c r="AF54" s="277"/>
      <c r="AG54" s="277"/>
      <c r="AH54" s="277"/>
      <c r="AI54" s="277"/>
      <c r="AJ54" s="277"/>
      <c r="AK54" s="278"/>
      <c r="AL54" s="278"/>
      <c r="AM54" s="278"/>
      <c r="AN54" s="278"/>
      <c r="AO54" s="278"/>
      <c r="AP54" s="278"/>
      <c r="AQ54" s="278"/>
      <c r="AR54" s="278"/>
      <c r="AS54" s="278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0"/>
      <c r="DC54" s="280"/>
    </row>
    <row r="55" spans="1:107" ht="14.25" customHeight="1" hidden="1">
      <c r="A55" s="14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7"/>
      <c r="AF55" s="277"/>
      <c r="AG55" s="277"/>
      <c r="AH55" s="277"/>
      <c r="AI55" s="277"/>
      <c r="AJ55" s="277"/>
      <c r="AK55" s="278"/>
      <c r="AL55" s="278"/>
      <c r="AM55" s="278"/>
      <c r="AN55" s="278"/>
      <c r="AO55" s="278"/>
      <c r="AP55" s="278"/>
      <c r="AQ55" s="278"/>
      <c r="AR55" s="278"/>
      <c r="AS55" s="278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0"/>
    </row>
    <row r="56" spans="1:107" ht="14.25" customHeight="1" hidden="1">
      <c r="A56" s="14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7"/>
      <c r="AF56" s="277"/>
      <c r="AG56" s="277"/>
      <c r="AH56" s="277"/>
      <c r="AI56" s="277"/>
      <c r="AJ56" s="277"/>
      <c r="AK56" s="278"/>
      <c r="AL56" s="278"/>
      <c r="AM56" s="278"/>
      <c r="AN56" s="278"/>
      <c r="AO56" s="278"/>
      <c r="AP56" s="278"/>
      <c r="AQ56" s="278"/>
      <c r="AR56" s="278"/>
      <c r="AS56" s="278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80"/>
      <c r="CS56" s="280"/>
      <c r="CT56" s="280"/>
      <c r="CU56" s="280"/>
      <c r="CV56" s="280"/>
      <c r="CW56" s="280"/>
      <c r="CX56" s="280"/>
      <c r="CY56" s="280"/>
      <c r="CZ56" s="280"/>
      <c r="DA56" s="280"/>
      <c r="DB56" s="280"/>
      <c r="DC56" s="280"/>
    </row>
    <row r="57" spans="31:95" ht="11.25">
      <c r="AE57" s="1">
        <v>277</v>
      </c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31:95" ht="11.25">
      <c r="AE58" s="1">
        <v>278</v>
      </c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  <row r="227" spans="46:95" ht="11.25"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</row>
    <row r="228" spans="46:95" ht="11.25"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</row>
    <row r="229" spans="46:95" ht="11.25"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</row>
    <row r="230" spans="46:95" ht="11.25"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</row>
    <row r="231" spans="46:95" ht="11.25"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</row>
    <row r="232" spans="46:95" ht="11.25"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</row>
    <row r="233" spans="46:95" ht="11.25"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</row>
    <row r="234" spans="46:95" ht="11.25"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</row>
    <row r="235" spans="46:95" ht="11.25"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</row>
    <row r="236" spans="46:95" ht="11.25"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</row>
    <row r="237" spans="46:95" ht="11.25"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</row>
  </sheetData>
  <sheetProtection selectLockedCells="1" selectUnlockedCells="1"/>
  <mergeCells count="389">
    <mergeCell ref="AK48:AS48"/>
    <mergeCell ref="AT48:BJ48"/>
    <mergeCell ref="BK48:BV48"/>
    <mergeCell ref="BW48:CG48"/>
    <mergeCell ref="CH48:CQ48"/>
    <mergeCell ref="CR48:DC48"/>
    <mergeCell ref="CH46:CQ46"/>
    <mergeCell ref="CR46:DC46"/>
    <mergeCell ref="CH50:CQ50"/>
    <mergeCell ref="CR50:DC50"/>
    <mergeCell ref="B50:AD50"/>
    <mergeCell ref="AE50:AJ50"/>
    <mergeCell ref="AK50:AS50"/>
    <mergeCell ref="AT50:BJ50"/>
    <mergeCell ref="BK50:BV50"/>
    <mergeCell ref="BW50:CG50"/>
    <mergeCell ref="B46:AD46"/>
    <mergeCell ref="AE46:AJ46"/>
    <mergeCell ref="AK46:AS46"/>
    <mergeCell ref="AT46:BJ46"/>
    <mergeCell ref="BK46:BV46"/>
    <mergeCell ref="BW46:CG46"/>
    <mergeCell ref="CH51:CQ51"/>
    <mergeCell ref="CR51:DC51"/>
    <mergeCell ref="B51:AD51"/>
    <mergeCell ref="AE51:AJ51"/>
    <mergeCell ref="AK51:AS51"/>
    <mergeCell ref="AT51:BJ51"/>
    <mergeCell ref="BK51:BV51"/>
    <mergeCell ref="BW51:CG51"/>
    <mergeCell ref="CR29:DC29"/>
    <mergeCell ref="AE29:AJ29"/>
    <mergeCell ref="AK29:AS29"/>
    <mergeCell ref="AT29:BJ29"/>
    <mergeCell ref="AE18:AJ18"/>
    <mergeCell ref="AK18:AS18"/>
    <mergeCell ref="AT18:BF18"/>
    <mergeCell ref="BK18:BV18"/>
    <mergeCell ref="BW18:CG18"/>
    <mergeCell ref="CH18:CQ18"/>
    <mergeCell ref="BW5:CG6"/>
    <mergeCell ref="CH5:DC6"/>
    <mergeCell ref="AT28:BF28"/>
    <mergeCell ref="BK28:BV28"/>
    <mergeCell ref="B10:AD10"/>
    <mergeCell ref="AE10:AJ10"/>
    <mergeCell ref="AK10:AS10"/>
    <mergeCell ref="B14:AD14"/>
    <mergeCell ref="AE14:AJ14"/>
    <mergeCell ref="AK14:AS14"/>
    <mergeCell ref="AT7:BJ7"/>
    <mergeCell ref="BK7:BV7"/>
    <mergeCell ref="BW7:CG7"/>
    <mergeCell ref="CH2:CQ2"/>
    <mergeCell ref="A3:DC3"/>
    <mergeCell ref="A5:AD6"/>
    <mergeCell ref="AE5:AJ6"/>
    <mergeCell ref="AK5:AS6"/>
    <mergeCell ref="AT5:BJ6"/>
    <mergeCell ref="BK5:BV6"/>
    <mergeCell ref="CH7:DC7"/>
    <mergeCell ref="B8:AD8"/>
    <mergeCell ref="AE8:AJ8"/>
    <mergeCell ref="AK8:AS8"/>
    <mergeCell ref="AT8:BJ8"/>
    <mergeCell ref="BK8:BV8"/>
    <mergeCell ref="BW8:CG8"/>
    <mergeCell ref="A7:AD7"/>
    <mergeCell ref="AE7:AJ7"/>
    <mergeCell ref="AK7:AS7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T13:BJ13"/>
    <mergeCell ref="B13:AD13"/>
    <mergeCell ref="AE13:AJ13"/>
    <mergeCell ref="AK13:AS13"/>
    <mergeCell ref="BW14:CG14"/>
    <mergeCell ref="CH14:CQ14"/>
    <mergeCell ref="CR14:DC14"/>
    <mergeCell ref="CR13:DC13"/>
    <mergeCell ref="AT14:BJ14"/>
    <mergeCell ref="BK14:BV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CH31:CQ31"/>
    <mergeCell ref="CR31:DB31"/>
    <mergeCell ref="BW28:CG28"/>
    <mergeCell ref="CH28:CQ28"/>
    <mergeCell ref="CR28:DB28"/>
    <mergeCell ref="B18:AD18"/>
    <mergeCell ref="CR18:DB18"/>
    <mergeCell ref="B28:AD28"/>
    <mergeCell ref="AE28:AJ28"/>
    <mergeCell ref="AK28:AS28"/>
    <mergeCell ref="B29:AD29"/>
    <mergeCell ref="BK29:BV29"/>
    <mergeCell ref="BW29:CG29"/>
    <mergeCell ref="CH29:CQ29"/>
    <mergeCell ref="B31:AD31"/>
    <mergeCell ref="AE31:AJ31"/>
    <mergeCell ref="AK31:AS31"/>
    <mergeCell ref="AT31:BF31"/>
    <mergeCell ref="BK31:BU31"/>
    <mergeCell ref="BW31:CG31"/>
    <mergeCell ref="BW34:CG34"/>
    <mergeCell ref="B34:AD34"/>
    <mergeCell ref="AE34:AJ34"/>
    <mergeCell ref="AK34:AS34"/>
    <mergeCell ref="AT34:BG34"/>
    <mergeCell ref="BK34:BV34"/>
    <mergeCell ref="CH34:CQ34"/>
    <mergeCell ref="CR34:DB34"/>
    <mergeCell ref="B35:AD35"/>
    <mergeCell ref="AE35:AJ35"/>
    <mergeCell ref="AK35:AS35"/>
    <mergeCell ref="AT35:BG35"/>
    <mergeCell ref="BK35:BV35"/>
    <mergeCell ref="BW35:CG35"/>
    <mergeCell ref="CH35:CQ35"/>
    <mergeCell ref="CR35:DB35"/>
    <mergeCell ref="B38:AD38"/>
    <mergeCell ref="AE38:AJ38"/>
    <mergeCell ref="AK38:AS38"/>
    <mergeCell ref="AT38:BG38"/>
    <mergeCell ref="BK38:BV38"/>
    <mergeCell ref="BW38:CG38"/>
    <mergeCell ref="B37:AD37"/>
    <mergeCell ref="AE37:AJ37"/>
    <mergeCell ref="CR39:DB39"/>
    <mergeCell ref="CH39:CQ39"/>
    <mergeCell ref="AE39:AJ39"/>
    <mergeCell ref="B40:AD40"/>
    <mergeCell ref="AE40:AJ40"/>
    <mergeCell ref="AK40:AS40"/>
    <mergeCell ref="AT40:BF40"/>
    <mergeCell ref="BK40:BU40"/>
    <mergeCell ref="B39:AD39"/>
    <mergeCell ref="AE41:AJ41"/>
    <mergeCell ref="AK41:AS41"/>
    <mergeCell ref="AT41:BF41"/>
    <mergeCell ref="BK41:BU41"/>
    <mergeCell ref="BW41:CG41"/>
    <mergeCell ref="AK39:AS39"/>
    <mergeCell ref="AT39:BF39"/>
    <mergeCell ref="BK39:BU39"/>
    <mergeCell ref="BW39:CG39"/>
    <mergeCell ref="CH41:CQ41"/>
    <mergeCell ref="CR41:DB41"/>
    <mergeCell ref="BK42:BU42"/>
    <mergeCell ref="BW42:CG42"/>
    <mergeCell ref="CH42:CQ42"/>
    <mergeCell ref="CH40:CQ40"/>
    <mergeCell ref="CR40:DB40"/>
    <mergeCell ref="BW40:CG40"/>
    <mergeCell ref="B42:AD42"/>
    <mergeCell ref="AE42:AJ42"/>
    <mergeCell ref="AK42:AS42"/>
    <mergeCell ref="AT42:BF42"/>
    <mergeCell ref="B41:AD41"/>
    <mergeCell ref="BK43:BU43"/>
    <mergeCell ref="CH43:CQ43"/>
    <mergeCell ref="CR43:DB43"/>
    <mergeCell ref="B43:AD43"/>
    <mergeCell ref="AE43:AJ43"/>
    <mergeCell ref="AK43:AS43"/>
    <mergeCell ref="AT43:BF43"/>
    <mergeCell ref="BW43:CG43"/>
    <mergeCell ref="CR45:DB45"/>
    <mergeCell ref="B45:AD45"/>
    <mergeCell ref="AE45:AJ45"/>
    <mergeCell ref="AK45:AS45"/>
    <mergeCell ref="AT45:BF45"/>
    <mergeCell ref="BK45:BU45"/>
    <mergeCell ref="BW45:CG45"/>
    <mergeCell ref="CH45:CQ45"/>
    <mergeCell ref="CR47:DC47"/>
    <mergeCell ref="BW47:CG47"/>
    <mergeCell ref="CH47:CQ47"/>
    <mergeCell ref="B49:AD49"/>
    <mergeCell ref="AE49:AJ49"/>
    <mergeCell ref="AK49:AS49"/>
    <mergeCell ref="AT49:BJ49"/>
    <mergeCell ref="BK49:BV49"/>
    <mergeCell ref="B48:AD48"/>
    <mergeCell ref="AE48:AJ48"/>
    <mergeCell ref="CH52:CQ52"/>
    <mergeCell ref="CR52:DC52"/>
    <mergeCell ref="BW49:CG49"/>
    <mergeCell ref="CH49:CQ49"/>
    <mergeCell ref="CR49:DC49"/>
    <mergeCell ref="B47:AD47"/>
    <mergeCell ref="AE47:AJ47"/>
    <mergeCell ref="AK47:AS47"/>
    <mergeCell ref="AT47:BJ47"/>
    <mergeCell ref="BK47:BV47"/>
    <mergeCell ref="B52:AD52"/>
    <mergeCell ref="AE52:AJ52"/>
    <mergeCell ref="AK52:AS52"/>
    <mergeCell ref="AT52:BJ52"/>
    <mergeCell ref="BK52:BV52"/>
    <mergeCell ref="BW52:CG52"/>
    <mergeCell ref="B53:AD53"/>
    <mergeCell ref="AE53:AJ53"/>
    <mergeCell ref="AK53:AS53"/>
    <mergeCell ref="AT53:BJ53"/>
    <mergeCell ref="BK53:BV53"/>
    <mergeCell ref="BW53:CG53"/>
    <mergeCell ref="BW56:CG56"/>
    <mergeCell ref="CH56:CQ56"/>
    <mergeCell ref="CH54:CQ54"/>
    <mergeCell ref="CH53:CQ53"/>
    <mergeCell ref="CR53:DC53"/>
    <mergeCell ref="CR54:DC54"/>
    <mergeCell ref="CH55:CQ55"/>
    <mergeCell ref="CR55:DC55"/>
    <mergeCell ref="BK55:BV55"/>
    <mergeCell ref="BK54:BV54"/>
    <mergeCell ref="BW55:CG55"/>
    <mergeCell ref="CR56:DC56"/>
    <mergeCell ref="B56:AD56"/>
    <mergeCell ref="AE56:AJ56"/>
    <mergeCell ref="AK56:AS56"/>
    <mergeCell ref="AT56:BJ56"/>
    <mergeCell ref="BW54:CG54"/>
    <mergeCell ref="BK56:BV56"/>
    <mergeCell ref="B55:AD55"/>
    <mergeCell ref="AE55:AJ55"/>
    <mergeCell ref="AK55:AS55"/>
    <mergeCell ref="AT55:BJ55"/>
    <mergeCell ref="AK54:AS54"/>
    <mergeCell ref="AT54:BJ54"/>
    <mergeCell ref="B54:AD54"/>
    <mergeCell ref="AE54:AJ54"/>
    <mergeCell ref="CH44:CQ44"/>
    <mergeCell ref="CR44:DC44"/>
    <mergeCell ref="B44:AD44"/>
    <mergeCell ref="AE44:AJ44"/>
    <mergeCell ref="AK44:AS44"/>
    <mergeCell ref="AT44:BF44"/>
    <mergeCell ref="BK44:BV44"/>
    <mergeCell ref="BW44:CG44"/>
    <mergeCell ref="CH38:CQ38"/>
    <mergeCell ref="AK37:AS37"/>
    <mergeCell ref="AT37:BF37"/>
    <mergeCell ref="BK37:BU37"/>
    <mergeCell ref="BW37:CG37"/>
    <mergeCell ref="CR38:DB38"/>
    <mergeCell ref="CH37:CQ37"/>
    <mergeCell ref="CR37:DB37"/>
    <mergeCell ref="CH15:CQ15"/>
    <mergeCell ref="CR15:DC15"/>
    <mergeCell ref="B15:AD15"/>
    <mergeCell ref="AE15:AJ15"/>
    <mergeCell ref="AK15:AS15"/>
    <mergeCell ref="AT15:BJ15"/>
    <mergeCell ref="BK15:BV15"/>
    <mergeCell ref="BW15:CG15"/>
    <mergeCell ref="CH36:CQ36"/>
    <mergeCell ref="CR36:DB36"/>
    <mergeCell ref="B36:AD36"/>
    <mergeCell ref="AE36:AJ36"/>
    <mergeCell ref="AK36:AS36"/>
    <mergeCell ref="AT36:BG36"/>
    <mergeCell ref="BK36:BV36"/>
    <mergeCell ref="BW36:CG36"/>
    <mergeCell ref="B30:AD30"/>
    <mergeCell ref="AE30:AJ30"/>
    <mergeCell ref="AK30:AS30"/>
    <mergeCell ref="AT30:BF30"/>
    <mergeCell ref="BK30:BU30"/>
    <mergeCell ref="BW30:CG30"/>
    <mergeCell ref="CH30:CQ30"/>
    <mergeCell ref="CR30:DB30"/>
    <mergeCell ref="B32:AD32"/>
    <mergeCell ref="AE32:AJ32"/>
    <mergeCell ref="AK32:AS32"/>
    <mergeCell ref="AT32:BF32"/>
    <mergeCell ref="BK32:BU32"/>
    <mergeCell ref="BW32:CG32"/>
    <mergeCell ref="CH32:CQ32"/>
    <mergeCell ref="CR32:DB32"/>
    <mergeCell ref="CH33:CQ33"/>
    <mergeCell ref="CR33:DB33"/>
    <mergeCell ref="B33:AD33"/>
    <mergeCell ref="AE33:AJ33"/>
    <mergeCell ref="AK33:AS33"/>
    <mergeCell ref="AT33:BF33"/>
    <mergeCell ref="BK33:BU33"/>
    <mergeCell ref="BW33:CG33"/>
    <mergeCell ref="B19:AD19"/>
    <mergeCell ref="AE19:AJ19"/>
    <mergeCell ref="AK19:AS19"/>
    <mergeCell ref="AT19:BJ19"/>
    <mergeCell ref="BK19:BV19"/>
    <mergeCell ref="BW19:CG19"/>
    <mergeCell ref="CH19:CQ19"/>
    <mergeCell ref="CR19:DC19"/>
    <mergeCell ref="B21:AD21"/>
    <mergeCell ref="AE21:AJ21"/>
    <mergeCell ref="AK21:AS21"/>
    <mergeCell ref="AT21:BJ21"/>
    <mergeCell ref="BK21:BV21"/>
    <mergeCell ref="BW21:CG21"/>
    <mergeCell ref="CH21:CQ21"/>
    <mergeCell ref="CR21:DC21"/>
    <mergeCell ref="B22:AD22"/>
    <mergeCell ref="AE22:AJ22"/>
    <mergeCell ref="AK22:AS22"/>
    <mergeCell ref="AT22:BJ22"/>
    <mergeCell ref="BK22:BV22"/>
    <mergeCell ref="BW22:CG22"/>
    <mergeCell ref="CH22:CQ22"/>
    <mergeCell ref="CR22:DC22"/>
    <mergeCell ref="B23:AD23"/>
    <mergeCell ref="AE23:AJ23"/>
    <mergeCell ref="AK23:AS23"/>
    <mergeCell ref="AT23:BJ23"/>
    <mergeCell ref="BK23:BV23"/>
    <mergeCell ref="BW23:CG23"/>
    <mergeCell ref="CH23:CQ23"/>
    <mergeCell ref="CR23:DC23"/>
    <mergeCell ref="B24:AD24"/>
    <mergeCell ref="AE24:AJ24"/>
    <mergeCell ref="AK24:AS24"/>
    <mergeCell ref="AT24:BJ24"/>
    <mergeCell ref="BK24:BV24"/>
    <mergeCell ref="BW24:CG24"/>
    <mergeCell ref="CH24:CQ24"/>
    <mergeCell ref="CR24:DC24"/>
    <mergeCell ref="B25:AD25"/>
    <mergeCell ref="AE25:AJ25"/>
    <mergeCell ref="AK25:AS25"/>
    <mergeCell ref="AT25:BF25"/>
    <mergeCell ref="BK25:BV25"/>
    <mergeCell ref="BW25:CG25"/>
    <mergeCell ref="CH25:CQ25"/>
    <mergeCell ref="CR25:DB25"/>
    <mergeCell ref="B26:AD26"/>
    <mergeCell ref="AE26:AJ26"/>
    <mergeCell ref="AK26:AS26"/>
    <mergeCell ref="AT26:BF26"/>
    <mergeCell ref="BK26:BV26"/>
    <mergeCell ref="BW26:CG26"/>
    <mergeCell ref="CH26:CQ26"/>
    <mergeCell ref="CR26:DB26"/>
    <mergeCell ref="B27:AD27"/>
    <mergeCell ref="AE27:AJ27"/>
    <mergeCell ref="AK27:AS27"/>
    <mergeCell ref="AT27:BF27"/>
    <mergeCell ref="BK27:BV27"/>
    <mergeCell ref="BW27:CG27"/>
    <mergeCell ref="CH27:CQ27"/>
    <mergeCell ref="CR27:DB27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5" max="105" man="1"/>
    <brk id="4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">
      <selection activeCell="CO31" sqref="CO31:DC31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317" t="s">
        <v>43</v>
      </c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</row>
    <row r="2" spans="1:107" ht="15.75">
      <c r="A2" s="353" t="s">
        <v>44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</row>
    <row r="4" spans="1:107" ht="57" customHeight="1">
      <c r="A4" s="354" t="s">
        <v>45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5" t="s">
        <v>91</v>
      </c>
      <c r="AL4" s="355"/>
      <c r="AM4" s="355"/>
      <c r="AN4" s="355"/>
      <c r="AO4" s="355"/>
      <c r="AP4" s="355"/>
      <c r="AQ4" s="355" t="s">
        <v>46</v>
      </c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 t="s">
        <v>5</v>
      </c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 t="s">
        <v>47</v>
      </c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6" t="s">
        <v>48</v>
      </c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</row>
    <row r="5" spans="1:107" ht="11.25">
      <c r="A5" s="315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>
        <v>2</v>
      </c>
      <c r="AL5" s="316"/>
      <c r="AM5" s="316"/>
      <c r="AN5" s="316"/>
      <c r="AO5" s="316"/>
      <c r="AP5" s="316"/>
      <c r="AQ5" s="316">
        <v>3</v>
      </c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>
        <v>4</v>
      </c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>
        <v>5</v>
      </c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0">
        <v>6</v>
      </c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</row>
    <row r="6" spans="1:107" ht="23.25" customHeight="1">
      <c r="A6" s="348" t="s">
        <v>49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9" t="s">
        <v>50</v>
      </c>
      <c r="AL6" s="349"/>
      <c r="AM6" s="349"/>
      <c r="AN6" s="349"/>
      <c r="AO6" s="349"/>
      <c r="AP6" s="349"/>
      <c r="AQ6" s="350" t="s">
        <v>41</v>
      </c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1">
        <f>-стр2!AT52</f>
        <v>478293.0600000005</v>
      </c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>
        <f>BZ30</f>
        <v>-1185064.0299999993</v>
      </c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2">
        <f>CO30</f>
        <v>1663357.0899999999</v>
      </c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</row>
    <row r="7" spans="1:107" ht="15" customHeight="1">
      <c r="A7" s="331" t="s">
        <v>99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277" t="s">
        <v>51</v>
      </c>
      <c r="AL7" s="277"/>
      <c r="AM7" s="277"/>
      <c r="AN7" s="277"/>
      <c r="AO7" s="277"/>
      <c r="AP7" s="277"/>
      <c r="AQ7" s="278" t="s">
        <v>41</v>
      </c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338" t="s">
        <v>114</v>
      </c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7" t="s">
        <v>114</v>
      </c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9" t="s">
        <v>114</v>
      </c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</row>
    <row r="8" spans="1:107" ht="23.25" customHeight="1">
      <c r="A8" s="347" t="s">
        <v>52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277"/>
      <c r="AL8" s="277"/>
      <c r="AM8" s="277"/>
      <c r="AN8" s="277"/>
      <c r="AO8" s="277"/>
      <c r="AP8" s="277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</row>
    <row r="9" spans="1:107" ht="15" customHeight="1">
      <c r="A9" s="346" t="s">
        <v>53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277" t="s">
        <v>114</v>
      </c>
      <c r="AL9" s="277"/>
      <c r="AM9" s="277"/>
      <c r="AN9" s="277"/>
      <c r="AO9" s="277"/>
      <c r="AP9" s="277"/>
      <c r="AQ9" s="278" t="s">
        <v>114</v>
      </c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338" t="s">
        <v>114</v>
      </c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7" t="s">
        <v>114</v>
      </c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9" t="s">
        <v>114</v>
      </c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</row>
    <row r="10" spans="1:107" ht="15" customHeight="1">
      <c r="A10" s="45"/>
      <c r="B10" s="334" t="s">
        <v>114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277"/>
      <c r="AL10" s="277"/>
      <c r="AM10" s="277"/>
      <c r="AN10" s="277"/>
      <c r="AO10" s="277"/>
      <c r="AP10" s="277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</row>
    <row r="11" spans="1:107" ht="15" customHeight="1">
      <c r="A11" s="45"/>
      <c r="B11" s="334" t="s">
        <v>114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277" t="s">
        <v>114</v>
      </c>
      <c r="AL11" s="277"/>
      <c r="AM11" s="277"/>
      <c r="AN11" s="277"/>
      <c r="AO11" s="277"/>
      <c r="AP11" s="277"/>
      <c r="AQ11" s="278" t="s">
        <v>114</v>
      </c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338" t="s">
        <v>114</v>
      </c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7" t="s">
        <v>114</v>
      </c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9" t="s">
        <v>114</v>
      </c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</row>
    <row r="12" spans="1:107" ht="15" customHeight="1">
      <c r="A12" s="45"/>
      <c r="B12" s="334" t="s">
        <v>114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277" t="s">
        <v>114</v>
      </c>
      <c r="AL12" s="277"/>
      <c r="AM12" s="277"/>
      <c r="AN12" s="277"/>
      <c r="AO12" s="277"/>
      <c r="AP12" s="277"/>
      <c r="AQ12" s="278" t="s">
        <v>114</v>
      </c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338" t="s">
        <v>114</v>
      </c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7" t="s">
        <v>114</v>
      </c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9" t="s">
        <v>114</v>
      </c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</row>
    <row r="13" spans="1:107" ht="15" customHeight="1">
      <c r="A13" s="45"/>
      <c r="B13" s="334" t="s">
        <v>114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277" t="s">
        <v>114</v>
      </c>
      <c r="AL13" s="277"/>
      <c r="AM13" s="277"/>
      <c r="AN13" s="277"/>
      <c r="AO13" s="277"/>
      <c r="AP13" s="277"/>
      <c r="AQ13" s="278" t="s">
        <v>114</v>
      </c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338" t="s">
        <v>114</v>
      </c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7" t="s">
        <v>114</v>
      </c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9" t="s">
        <v>114</v>
      </c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</row>
    <row r="14" spans="1:107" ht="15" customHeight="1">
      <c r="A14" s="45"/>
      <c r="B14" s="334" t="s">
        <v>114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277" t="s">
        <v>114</v>
      </c>
      <c r="AL14" s="277"/>
      <c r="AM14" s="277"/>
      <c r="AN14" s="277"/>
      <c r="AO14" s="277"/>
      <c r="AP14" s="277"/>
      <c r="AQ14" s="278" t="s">
        <v>114</v>
      </c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338" t="s">
        <v>114</v>
      </c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7" t="s">
        <v>114</v>
      </c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9" t="s">
        <v>114</v>
      </c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</row>
    <row r="15" spans="1:107" ht="15" customHeight="1">
      <c r="A15" s="45"/>
      <c r="B15" s="334" t="s">
        <v>114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277" t="s">
        <v>114</v>
      </c>
      <c r="AL15" s="277"/>
      <c r="AM15" s="277"/>
      <c r="AN15" s="277"/>
      <c r="AO15" s="277"/>
      <c r="AP15" s="277"/>
      <c r="AQ15" s="278" t="s">
        <v>114</v>
      </c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338" t="s">
        <v>114</v>
      </c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7" t="s">
        <v>114</v>
      </c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9" t="s">
        <v>114</v>
      </c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</row>
    <row r="16" spans="1:107" ht="15" customHeight="1">
      <c r="A16" s="45"/>
      <c r="B16" s="334" t="s">
        <v>114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277" t="s">
        <v>114</v>
      </c>
      <c r="AL16" s="277"/>
      <c r="AM16" s="277"/>
      <c r="AN16" s="277"/>
      <c r="AO16" s="277"/>
      <c r="AP16" s="277"/>
      <c r="AQ16" s="278" t="s">
        <v>114</v>
      </c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338" t="s">
        <v>114</v>
      </c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7" t="s">
        <v>114</v>
      </c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9" t="s">
        <v>114</v>
      </c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</row>
    <row r="17" spans="1:107" ht="15" customHeight="1">
      <c r="A17" s="45"/>
      <c r="B17" s="334" t="s">
        <v>114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277" t="s">
        <v>114</v>
      </c>
      <c r="AL17" s="277"/>
      <c r="AM17" s="277"/>
      <c r="AN17" s="277"/>
      <c r="AO17" s="277"/>
      <c r="AP17" s="277"/>
      <c r="AQ17" s="278" t="s">
        <v>114</v>
      </c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338" t="s">
        <v>114</v>
      </c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7" t="s">
        <v>114</v>
      </c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9" t="s">
        <v>114</v>
      </c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</row>
    <row r="18" spans="1:107" ht="15" customHeight="1">
      <c r="A18" s="45"/>
      <c r="B18" s="334" t="s">
        <v>114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277" t="s">
        <v>114</v>
      </c>
      <c r="AL18" s="277"/>
      <c r="AM18" s="277"/>
      <c r="AN18" s="277"/>
      <c r="AO18" s="277"/>
      <c r="AP18" s="277"/>
      <c r="AQ18" s="278" t="s">
        <v>114</v>
      </c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338" t="s">
        <v>114</v>
      </c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7" t="s">
        <v>114</v>
      </c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9" t="s">
        <v>114</v>
      </c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</row>
    <row r="19" spans="1:107" ht="15" customHeight="1">
      <c r="A19" s="45"/>
      <c r="B19" s="334" t="s">
        <v>114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277" t="s">
        <v>114</v>
      </c>
      <c r="AL19" s="277"/>
      <c r="AM19" s="277"/>
      <c r="AN19" s="277"/>
      <c r="AO19" s="277"/>
      <c r="AP19" s="277"/>
      <c r="AQ19" s="278" t="s">
        <v>114</v>
      </c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338" t="s">
        <v>114</v>
      </c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7" t="s">
        <v>114</v>
      </c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9" t="s">
        <v>114</v>
      </c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</row>
    <row r="20" spans="1:107" ht="15" customHeight="1">
      <c r="A20" s="45"/>
      <c r="B20" s="334" t="s">
        <v>114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277" t="s">
        <v>114</v>
      </c>
      <c r="AL20" s="277"/>
      <c r="AM20" s="277"/>
      <c r="AN20" s="277"/>
      <c r="AO20" s="277"/>
      <c r="AP20" s="277"/>
      <c r="AQ20" s="278" t="s">
        <v>114</v>
      </c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338" t="s">
        <v>114</v>
      </c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7" t="s">
        <v>114</v>
      </c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9" t="s">
        <v>114</v>
      </c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</row>
    <row r="21" spans="1:107" ht="15" customHeight="1">
      <c r="A21" s="45"/>
      <c r="B21" s="334" t="s">
        <v>114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277" t="s">
        <v>114</v>
      </c>
      <c r="AL21" s="277"/>
      <c r="AM21" s="277"/>
      <c r="AN21" s="277"/>
      <c r="AO21" s="277"/>
      <c r="AP21" s="277"/>
      <c r="AQ21" s="278" t="s">
        <v>114</v>
      </c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338" t="s">
        <v>114</v>
      </c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7" t="s">
        <v>114</v>
      </c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9" t="s">
        <v>114</v>
      </c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</row>
    <row r="22" spans="1:107" ht="15" customHeight="1">
      <c r="A22" s="45"/>
      <c r="B22" s="334" t="s">
        <v>114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277" t="s">
        <v>114</v>
      </c>
      <c r="AL22" s="277"/>
      <c r="AM22" s="277"/>
      <c r="AN22" s="277"/>
      <c r="AO22" s="277"/>
      <c r="AP22" s="277"/>
      <c r="AQ22" s="278" t="s">
        <v>114</v>
      </c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338" t="s">
        <v>114</v>
      </c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7" t="s">
        <v>114</v>
      </c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9" t="s">
        <v>114</v>
      </c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</row>
    <row r="23" spans="1:107" ht="23.25" customHeight="1">
      <c r="A23" s="343" t="s">
        <v>54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277" t="s">
        <v>55</v>
      </c>
      <c r="AL23" s="277"/>
      <c r="AM23" s="277"/>
      <c r="AN23" s="277"/>
      <c r="AO23" s="277"/>
      <c r="AP23" s="277"/>
      <c r="AQ23" s="278" t="s">
        <v>41</v>
      </c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338" t="s">
        <v>114</v>
      </c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7" t="s">
        <v>114</v>
      </c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9" t="s">
        <v>114</v>
      </c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</row>
    <row r="24" spans="1:107" ht="15" customHeight="1">
      <c r="A24" s="345" t="s">
        <v>53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277" t="s">
        <v>114</v>
      </c>
      <c r="AL24" s="277"/>
      <c r="AM24" s="277"/>
      <c r="AN24" s="277"/>
      <c r="AO24" s="277"/>
      <c r="AP24" s="277"/>
      <c r="AQ24" s="278" t="s">
        <v>114</v>
      </c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338" t="s">
        <v>114</v>
      </c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7" t="s">
        <v>114</v>
      </c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9" t="s">
        <v>114</v>
      </c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</row>
    <row r="25" spans="1:107" ht="15" customHeight="1">
      <c r="A25" s="45"/>
      <c r="B25" s="334" t="s">
        <v>114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277"/>
      <c r="AL25" s="277"/>
      <c r="AM25" s="277"/>
      <c r="AN25" s="277"/>
      <c r="AO25" s="277"/>
      <c r="AP25" s="277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</row>
    <row r="26" spans="1:107" ht="15" customHeight="1">
      <c r="A26" s="45"/>
      <c r="B26" s="334" t="s">
        <v>114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44" t="s">
        <v>114</v>
      </c>
      <c r="AL26" s="344"/>
      <c r="AM26" s="344"/>
      <c r="AN26" s="344"/>
      <c r="AO26" s="344"/>
      <c r="AP26" s="344"/>
      <c r="AQ26" s="278" t="s">
        <v>114</v>
      </c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338" t="s">
        <v>114</v>
      </c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7" t="s">
        <v>114</v>
      </c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7"/>
      <c r="CO26" s="339" t="s">
        <v>114</v>
      </c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</row>
    <row r="27" spans="1:107" ht="15" customHeight="1">
      <c r="A27" s="45"/>
      <c r="B27" s="334" t="s">
        <v>114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277" t="s">
        <v>114</v>
      </c>
      <c r="AL27" s="277"/>
      <c r="AM27" s="277"/>
      <c r="AN27" s="277"/>
      <c r="AO27" s="277"/>
      <c r="AP27" s="277"/>
      <c r="AQ27" s="278" t="s">
        <v>114</v>
      </c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338" t="s">
        <v>114</v>
      </c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7" t="s">
        <v>114</v>
      </c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9" t="s">
        <v>114</v>
      </c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</row>
    <row r="28" spans="1:107" ht="15" customHeight="1">
      <c r="A28" s="45"/>
      <c r="B28" s="334" t="s">
        <v>114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277" t="s">
        <v>114</v>
      </c>
      <c r="AL28" s="277"/>
      <c r="AM28" s="277"/>
      <c r="AN28" s="277"/>
      <c r="AO28" s="277"/>
      <c r="AP28" s="277"/>
      <c r="AQ28" s="278" t="s">
        <v>114</v>
      </c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338" t="s">
        <v>114</v>
      </c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7" t="s">
        <v>114</v>
      </c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9" t="s">
        <v>114</v>
      </c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</row>
    <row r="29" spans="1:107" ht="15" customHeight="1">
      <c r="A29" s="45"/>
      <c r="B29" s="334" t="s">
        <v>114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277" t="s">
        <v>114</v>
      </c>
      <c r="AL29" s="277"/>
      <c r="AM29" s="277"/>
      <c r="AN29" s="277"/>
      <c r="AO29" s="277"/>
      <c r="AP29" s="277"/>
      <c r="AQ29" s="278" t="s">
        <v>114</v>
      </c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338" t="s">
        <v>114</v>
      </c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42" t="s">
        <v>114</v>
      </c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39" t="s">
        <v>114</v>
      </c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</row>
    <row r="30" spans="1:107" ht="15" customHeight="1">
      <c r="A30" s="340" t="s">
        <v>56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277" t="s">
        <v>57</v>
      </c>
      <c r="AL30" s="277"/>
      <c r="AM30" s="277"/>
      <c r="AN30" s="277"/>
      <c r="AO30" s="277"/>
      <c r="AP30" s="277"/>
      <c r="AQ30" s="278" t="s">
        <v>58</v>
      </c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337">
        <f>BG31+BG33</f>
        <v>478293.0600000005</v>
      </c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>
        <f>BZ33+BZ31</f>
        <v>-1185064.0299999993</v>
      </c>
      <c r="CA30" s="337"/>
      <c r="CB30" s="337"/>
      <c r="CC30" s="337"/>
      <c r="CD30" s="337"/>
      <c r="CE30" s="337"/>
      <c r="CF30" s="337"/>
      <c r="CG30" s="337"/>
      <c r="CH30" s="337"/>
      <c r="CI30" s="337"/>
      <c r="CJ30" s="337"/>
      <c r="CK30" s="337"/>
      <c r="CL30" s="337"/>
      <c r="CM30" s="337"/>
      <c r="CN30" s="337"/>
      <c r="CO30" s="280">
        <f>BG30-BZ30</f>
        <v>1663357.0899999999</v>
      </c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</row>
    <row r="31" spans="1:107" ht="21.75" customHeight="1">
      <c r="A31" s="341" t="s">
        <v>59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277" t="s">
        <v>60</v>
      </c>
      <c r="AL31" s="277"/>
      <c r="AM31" s="277"/>
      <c r="AN31" s="277"/>
      <c r="AO31" s="277"/>
      <c r="AP31" s="277"/>
      <c r="AQ31" s="278" t="s">
        <v>61</v>
      </c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337">
        <f>-стр1!BB17</f>
        <v>-14554800</v>
      </c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>
        <v>-9299190.53</v>
      </c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37"/>
      <c r="CN31" s="337"/>
      <c r="CO31" s="339" t="s">
        <v>98</v>
      </c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</row>
    <row r="32" spans="1:107" ht="15" customHeight="1">
      <c r="A32" s="45"/>
      <c r="B32" s="334" t="s">
        <v>114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277" t="s">
        <v>114</v>
      </c>
      <c r="AL32" s="277"/>
      <c r="AM32" s="277"/>
      <c r="AN32" s="277"/>
      <c r="AO32" s="277"/>
      <c r="AP32" s="277"/>
      <c r="AQ32" s="278" t="s">
        <v>114</v>
      </c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338" t="s">
        <v>114</v>
      </c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7" t="s">
        <v>114</v>
      </c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9" t="s">
        <v>41</v>
      </c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</row>
    <row r="33" spans="1:107" ht="24.75" customHeight="1">
      <c r="A33" s="336" t="s">
        <v>62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277" t="s">
        <v>63</v>
      </c>
      <c r="AL33" s="277"/>
      <c r="AM33" s="277"/>
      <c r="AN33" s="277"/>
      <c r="AO33" s="277"/>
      <c r="AP33" s="277"/>
      <c r="AQ33" s="278" t="s">
        <v>64</v>
      </c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337">
        <f>стр2!AT8</f>
        <v>15033093.06</v>
      </c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>
        <v>8114126.5</v>
      </c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9" t="s">
        <v>98</v>
      </c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</row>
    <row r="34" spans="1:107" ht="15" customHeight="1">
      <c r="A34" s="45"/>
      <c r="B34" s="334" t="s">
        <v>114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284" t="s">
        <v>114</v>
      </c>
      <c r="AL34" s="284"/>
      <c r="AM34" s="284"/>
      <c r="AN34" s="284"/>
      <c r="AO34" s="284"/>
      <c r="AP34" s="284"/>
      <c r="AQ34" s="285" t="s">
        <v>114</v>
      </c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335" t="s">
        <v>114</v>
      </c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2" t="s">
        <v>114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3" t="s">
        <v>41</v>
      </c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</row>
    <row r="36" spans="1:107" ht="11.25" customHeight="1">
      <c r="A36" s="1" t="s">
        <v>65</v>
      </c>
      <c r="N36" s="46"/>
      <c r="O36" s="46"/>
      <c r="P36" s="46"/>
      <c r="Q36" s="46"/>
      <c r="R36" s="4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J36" s="326" t="s">
        <v>226</v>
      </c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30" t="s">
        <v>66</v>
      </c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J37" s="330" t="s">
        <v>67</v>
      </c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317" t="s">
        <v>68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J39" s="326" t="s">
        <v>168</v>
      </c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331" t="s">
        <v>69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J40" s="330" t="s">
        <v>67</v>
      </c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70</v>
      </c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J41" s="326" t="s">
        <v>267</v>
      </c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330" t="s">
        <v>66</v>
      </c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47"/>
      <c r="AI42" s="47"/>
      <c r="AJ42" s="330" t="s">
        <v>67</v>
      </c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327" t="s">
        <v>71</v>
      </c>
      <c r="B44" s="327"/>
      <c r="C44" s="325" t="s">
        <v>268</v>
      </c>
      <c r="D44" s="325"/>
      <c r="E44" s="325"/>
      <c r="F44" s="1" t="s">
        <v>71</v>
      </c>
      <c r="I44" s="326" t="s">
        <v>286</v>
      </c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>
        <v>202</v>
      </c>
      <c r="Z44" s="327"/>
      <c r="AA44" s="327"/>
      <c r="AB44" s="327"/>
      <c r="AC44" s="327"/>
      <c r="AD44" s="328">
        <v>3</v>
      </c>
      <c r="AE44" s="328"/>
      <c r="AG44" s="1" t="s">
        <v>78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51"/>
      <c r="AE70" s="51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51"/>
      <c r="AU70" s="51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51"/>
      <c r="BX70" s="51"/>
      <c r="BY70" s="327"/>
      <c r="BZ70" s="327"/>
      <c r="CA70" s="325"/>
      <c r="CB70" s="325"/>
      <c r="CC70" s="325"/>
      <c r="CD70" s="6"/>
      <c r="CE70" s="51"/>
      <c r="CF70" s="51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7"/>
      <c r="CS70" s="327"/>
      <c r="CT70" s="327"/>
      <c r="CU70" s="327"/>
      <c r="CV70" s="327"/>
      <c r="CW70" s="328"/>
      <c r="CX70" s="328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59"/>
      <c r="AE71" s="59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59"/>
      <c r="AU71" s="59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4"/>
      <c r="BQ71" s="324"/>
      <c r="BR71" s="324"/>
      <c r="BS71" s="324"/>
      <c r="BT71" s="324"/>
      <c r="BU71" s="324"/>
      <c r="BV71" s="324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2023-08-16T06:30:55Z</cp:lastPrinted>
  <dcterms:created xsi:type="dcterms:W3CDTF">2023-02-01T14:42:10Z</dcterms:created>
  <dcterms:modified xsi:type="dcterms:W3CDTF">2023-08-16T06:30:57Z</dcterms:modified>
  <cp:category/>
  <cp:version/>
  <cp:contentType/>
  <cp:contentStatus/>
</cp:coreProperties>
</file>